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90" windowWidth="13605" windowHeight="7860" tabRatio="772" activeTab="0"/>
  </bookViews>
  <sheets>
    <sheet name="ランキンググラフ" sheetId="1" r:id="rId1"/>
    <sheet name="ランキング" sheetId="2" r:id="rId2"/>
    <sheet name="各市落札率比較" sheetId="3" r:id="rId3"/>
    <sheet name="館林" sheetId="4" r:id="rId4"/>
    <sheet name="安中" sheetId="5" r:id="rId5"/>
    <sheet name="藤岡" sheetId="6" r:id="rId6"/>
    <sheet name="太田" sheetId="7" r:id="rId7"/>
    <sheet name="桐生" sheetId="8" r:id="rId8"/>
    <sheet name="沼田" sheetId="9" r:id="rId9"/>
    <sheet name="富岡" sheetId="10" r:id="rId10"/>
    <sheet name="高崎" sheetId="11" r:id="rId11"/>
    <sheet name="前橋" sheetId="12" r:id="rId12"/>
    <sheet name="渋川" sheetId="13" r:id="rId13"/>
    <sheet name="伊勢崎" sheetId="14" r:id="rId14"/>
    <sheet name="富士見村" sheetId="15" r:id="rId15"/>
    <sheet name="赤城村" sheetId="16" r:id="rId16"/>
  </sheets>
  <definedNames/>
  <calcPr fullCalcOnLoad="1"/>
</workbook>
</file>

<file path=xl/sharedStrings.xml><?xml version="1.0" encoding="utf-8"?>
<sst xmlns="http://schemas.openxmlformats.org/spreadsheetml/2006/main" count="992" uniqueCount="649">
  <si>
    <t>中居市営住宅１１号棟屋上防水改修工事</t>
  </si>
  <si>
    <t>総務課</t>
  </si>
  <si>
    <t>山王小学校プールろ過機改修工事</t>
  </si>
  <si>
    <t>公園緑地課</t>
  </si>
  <si>
    <t>嶺公園　墓地造成工事</t>
  </si>
  <si>
    <t>荻野土木㈱</t>
  </si>
  <si>
    <t>㈲山岸設備工業</t>
  </si>
  <si>
    <t>北関東自動車道対策室</t>
  </si>
  <si>
    <t>北関東自動車道北側測道端気川橋梁工事</t>
  </si>
  <si>
    <t>大島工業㈱</t>
  </si>
  <si>
    <t>南部共同調理場移転新築給排水衛生設備工事</t>
  </si>
  <si>
    <t>篠原設備工業㈱</t>
  </si>
  <si>
    <t>南部共同調理場移転新築建築工事</t>
  </si>
  <si>
    <t>菊川工業㈱</t>
  </si>
  <si>
    <t>前橋市</t>
  </si>
  <si>
    <t>富士見村</t>
  </si>
  <si>
    <t>介護保険福祉課</t>
  </si>
  <si>
    <t>平成１３年度　学童保育施設新築工事</t>
  </si>
  <si>
    <t>富士見村大字時沢地内</t>
  </si>
  <si>
    <t>㈱高関工業</t>
  </si>
  <si>
    <t>平成１３年度　富士見村立保育所保育室等増築・改修工事</t>
  </si>
  <si>
    <t>富士見村大字小沢地内</t>
  </si>
  <si>
    <t>㈱エイゼンコーポレーション</t>
  </si>
  <si>
    <t>産業課</t>
  </si>
  <si>
    <t>平成１３年度　経営構造対策事業（仮称）富士見村産地形成促進施設新築工事</t>
  </si>
  <si>
    <t>富士見村大字石井地内</t>
  </si>
  <si>
    <t>関谷建設㈱</t>
  </si>
  <si>
    <t>中居市営住宅１２号棟屋上防水改修工事</t>
  </si>
  <si>
    <t>斎場会館屋上防水工事</t>
  </si>
  <si>
    <t>工種</t>
  </si>
  <si>
    <t>赤城村</t>
  </si>
  <si>
    <t>採点項目</t>
  </si>
  <si>
    <t>前橋</t>
  </si>
  <si>
    <t>太田</t>
  </si>
  <si>
    <t>伊勢崎</t>
  </si>
  <si>
    <t>高崎</t>
  </si>
  <si>
    <t>渋川</t>
  </si>
  <si>
    <t>富士見</t>
  </si>
  <si>
    <t>富岡</t>
  </si>
  <si>
    <t>桐生</t>
  </si>
  <si>
    <t>藤岡</t>
  </si>
  <si>
    <t>館林</t>
  </si>
  <si>
    <t>赤城</t>
  </si>
  <si>
    <t>安中</t>
  </si>
  <si>
    <t>沼田</t>
  </si>
  <si>
    <t>（５０点）</t>
  </si>
  <si>
    <t>公開手続・
情報入手性
（５０点）</t>
  </si>
  <si>
    <t>情報検索性
（２０点）</t>
  </si>
  <si>
    <t>ホームページに申請書が掲載されていれば４点</t>
  </si>
  <si>
    <t>ホームページ上でのキーワード検索があれば２点、
その他検索性向上に向けての取組があれば１点</t>
  </si>
  <si>
    <t>１回目の公開請求で求める情報が得られば２点
再説明が必要となった場合は１点</t>
  </si>
  <si>
    <t>情報入手費用
（１０点）</t>
  </si>
  <si>
    <t>コピー料金がA4１枚１０円以下の場合は１０点
２０円では５点、３０円以上では０点</t>
  </si>
  <si>
    <t>必要情報の入手
（10点）</t>
  </si>
  <si>
    <t>予定価格・落札価格情報の開示は１０点、
不当な非開示は０点</t>
  </si>
  <si>
    <t>入札工事の
公開と正当性</t>
  </si>
  <si>
    <t>工事情報の公開
（２０点）</t>
  </si>
  <si>
    <t>公共工事予定価格の事前公表を行なっている：５点
予定価格をホームページに掲載している（事後含）：５点</t>
  </si>
  <si>
    <t>ホームページで公共工事の発注見通しを掲載している：５点</t>
  </si>
  <si>
    <t>ホームページに入札結果を掲載している：５点</t>
  </si>
  <si>
    <t>落札率比較</t>
  </si>
  <si>
    <t>工事総額で計算した落札率</t>
  </si>
  <si>
    <t>７０％以下の落札率で３０点満点
以後１％増える毎に１点減点
１００％では、談合状態を完全に放置しているとして０点</t>
  </si>
  <si>
    <t>合計点</t>
  </si>
  <si>
    <t>金額の大きなもの５つをピックアップ</t>
  </si>
  <si>
    <t>赤城村</t>
  </si>
  <si>
    <t>農業集落排水緊急整備事業　溝呂木地区汚水処理施設工事</t>
  </si>
  <si>
    <t>赤城村大字溝呂木地内</t>
  </si>
  <si>
    <t>三井建設㈱北関東支店</t>
  </si>
  <si>
    <t>予想最低価格</t>
  </si>
  <si>
    <t>平成１３年度地震補強事業　赤城村立三原田小学校耐震補強工事</t>
  </si>
  <si>
    <t>赤城村大字上三原田８５１－１</t>
  </si>
  <si>
    <t>小野里工業㈱</t>
  </si>
  <si>
    <t>三原田小学校余裕教室改修整備工事</t>
  </si>
  <si>
    <t>赤城村大字上三原田地内</t>
  </si>
  <si>
    <t>㈲原工務店</t>
  </si>
  <si>
    <t>刀川小学校余裕教室改修整備工事</t>
  </si>
  <si>
    <t>赤城村大字見立地内</t>
  </si>
  <si>
    <t>望月建設㈱</t>
  </si>
  <si>
    <t>津久田小学校余裕教室改修整備工事</t>
  </si>
  <si>
    <t>赤城村大字津久田地内</t>
  </si>
  <si>
    <t>新創建設㈱</t>
  </si>
  <si>
    <t>１１市合計</t>
  </si>
  <si>
    <t>南小学校児童保育所育成クラブ整備工事</t>
  </si>
  <si>
    <t>赤城村大字長井小川田地内</t>
  </si>
  <si>
    <t>エスエー企画</t>
  </si>
  <si>
    <t>各市町村の建築関連の落札比較</t>
  </si>
  <si>
    <t>市町村名</t>
  </si>
  <si>
    <t>各落札率の単純平均</t>
  </si>
  <si>
    <t>落札総額</t>
  </si>
  <si>
    <t>予定価格総額</t>
  </si>
  <si>
    <t>藤岡市</t>
  </si>
  <si>
    <t>太田市</t>
  </si>
  <si>
    <t>富岡市</t>
  </si>
  <si>
    <t>高崎市</t>
  </si>
  <si>
    <t>安中市</t>
  </si>
  <si>
    <t>伊勢崎市</t>
  </si>
  <si>
    <t>前橋市</t>
  </si>
  <si>
    <t>沼田市</t>
  </si>
  <si>
    <t>桐生市</t>
  </si>
  <si>
    <t>富士見村</t>
  </si>
  <si>
    <t>渋川市</t>
  </si>
  <si>
    <t>建築</t>
  </si>
  <si>
    <t>主管課</t>
  </si>
  <si>
    <t>総務課</t>
  </si>
  <si>
    <t>工事・委託名</t>
  </si>
  <si>
    <t>館林市立第二中学校校舎改築工事（解体工事）</t>
  </si>
  <si>
    <t>工事委託場所</t>
  </si>
  <si>
    <t>加法師町</t>
  </si>
  <si>
    <t>落札金額</t>
  </si>
  <si>
    <t>指名業者</t>
  </si>
  <si>
    <t>栗原工業㈱</t>
  </si>
  <si>
    <t>予定価格</t>
  </si>
  <si>
    <t>落札率</t>
  </si>
  <si>
    <t>館林市立学校給食センター</t>
  </si>
  <si>
    <t>生涯学習課</t>
  </si>
  <si>
    <t>館林市立学校給食センター屋根塗装及び雨樋改修工事</t>
  </si>
  <si>
    <t>新宿二丁目</t>
  </si>
  <si>
    <t>館林市多々良公民館増改築工事建築主体工事</t>
  </si>
  <si>
    <t>西高根町</t>
  </si>
  <si>
    <t>槌田木材㈱</t>
  </si>
  <si>
    <t>原幸建設㈱</t>
  </si>
  <si>
    <t>館林市立第五小学校天井改修工事</t>
  </si>
  <si>
    <t>羽附町</t>
  </si>
  <si>
    <t>小曽根建設㈱</t>
  </si>
  <si>
    <t>上三林町</t>
  </si>
  <si>
    <t>館林市立第七小学校天井改修工事</t>
  </si>
  <si>
    <t>河本工業㈱</t>
  </si>
  <si>
    <t>館林市立第十小学校天井改修工事</t>
  </si>
  <si>
    <t>近藤町</t>
  </si>
  <si>
    <t>女性児童課</t>
  </si>
  <si>
    <t>館林市立渡瀬保育園改築工事（建築工事）</t>
  </si>
  <si>
    <t>足次町</t>
  </si>
  <si>
    <t>原工業㈱</t>
  </si>
  <si>
    <t>館林市立第二中学校校舎改築工事（建築工事）</t>
  </si>
  <si>
    <t>河本・小曽根JV</t>
  </si>
  <si>
    <t>建築課</t>
  </si>
  <si>
    <t>市営東部第4・5-1住宅外壁改修工事</t>
  </si>
  <si>
    <t>楠町</t>
  </si>
  <si>
    <t>文化振興課</t>
  </si>
  <si>
    <t>平成１３年度市営東部第７・８住宅屋上防水改修工事</t>
  </si>
  <si>
    <t>旧武家屋敷街（鷹匠町）整備事業に伴う
館林市指定重要文化財「旧館林藩士住宅」復元工事</t>
  </si>
  <si>
    <t>大手町</t>
  </si>
  <si>
    <t>㈱青木建設工務所</t>
  </si>
  <si>
    <t>スポーツ振興課</t>
  </si>
  <si>
    <t>城沼総合体育館アリーナ床改修工事</t>
  </si>
  <si>
    <t>つつじ町</t>
  </si>
  <si>
    <t>館林市多々良公民館改修工事（建築主体工事）</t>
  </si>
  <si>
    <t>西高根町</t>
  </si>
  <si>
    <t>館林市</t>
  </si>
  <si>
    <t>工種</t>
  </si>
  <si>
    <t>主管課</t>
  </si>
  <si>
    <t>落札金額</t>
  </si>
  <si>
    <t>指名業者</t>
  </si>
  <si>
    <t>予定価格</t>
  </si>
  <si>
    <t>落札率</t>
  </si>
  <si>
    <t>安中市</t>
  </si>
  <si>
    <t>庁舎改修工事</t>
  </si>
  <si>
    <t>工事（委託業務）名</t>
  </si>
  <si>
    <t>工事（委託業務）名</t>
  </si>
  <si>
    <t>工事（業務）場所</t>
  </si>
  <si>
    <t>工事（業務）場所</t>
  </si>
  <si>
    <t>寺田建設</t>
  </si>
  <si>
    <t>↓税込？のようなので1.05で割ってます</t>
  </si>
  <si>
    <t>第一中学校エレベーター室改修工事</t>
  </si>
  <si>
    <t>地域福祉支援センター改修建築工事</t>
  </si>
  <si>
    <t>第二中学校美術室他改修工事</t>
  </si>
  <si>
    <t>関東建設工業</t>
  </si>
  <si>
    <t>下後閑地区水防倉庫新築工事</t>
  </si>
  <si>
    <t>安中市下後閑字竹の内１４２９－１</t>
  </si>
  <si>
    <t>安中市安中一丁目字本宿２３９０</t>
  </si>
  <si>
    <t>安中市安中五丁目字川原田５０３０</t>
  </si>
  <si>
    <t>安中市安中三丁目字伝馬町４９７</t>
  </si>
  <si>
    <t>安中市原市字薬師南２２６１</t>
  </si>
  <si>
    <t>田中建設</t>
  </si>
  <si>
    <t>市道岩534号線外3道路維持工事</t>
  </si>
  <si>
    <t>安中市大谷字桑原地内外３</t>
  </si>
  <si>
    <t>不調</t>
  </si>
  <si>
    <t>－</t>
  </si>
  <si>
    <t>中宿地区コミュニティー消防センター新築工事</t>
  </si>
  <si>
    <t>安中市中宿一丁目字石合８６３－１</t>
  </si>
  <si>
    <t>野積建設㈱</t>
  </si>
  <si>
    <t>（仮称）生涯学習施設建築工事</t>
  </si>
  <si>
    <t>安中市上間仁田字峯９５１</t>
  </si>
  <si>
    <t>磯部建設</t>
  </si>
  <si>
    <t>平成１３年度市営羽黒住宅中耐新築工事（Ｅ工区）</t>
  </si>
  <si>
    <t>平成１３年度市営羽黒住宅中耐新築電気設備工事（Ｅ工区）</t>
  </si>
  <si>
    <t>平成１３年度市営羽黒住宅中耐新築給排水衛生設備工事（Ｅ工区）</t>
  </si>
  <si>
    <t>平成１３年度市営羽黒住宅中耐新築電波障害対策工事（Ｅ工区）</t>
  </si>
  <si>
    <t>市営羽黒住宅４棟（４４－２，４５－１）解体工事</t>
  </si>
  <si>
    <t>平成１３年度市営羽黒住宅４４－２（平屋）解体工事</t>
  </si>
  <si>
    <t>市営釈迦堂住宅５０－２屋上防水工事</t>
  </si>
  <si>
    <t>市営羽黒住宅旧集会室解体工事</t>
  </si>
  <si>
    <t>平成１２年度市営羽黒住宅中耐新築タタミ工事（Ｃ工区）</t>
  </si>
  <si>
    <t>平成１２年度市営羽黒住宅中耐新築タタミ工事（Ｄ工区）</t>
  </si>
  <si>
    <t>平成１２年度市営羽黒住宅中耐新築植裁工事（Ｃ工区）</t>
  </si>
  <si>
    <t>平成１２年度市営羽黒住宅中耐新築植裁工事（Ｄ工区）</t>
  </si>
  <si>
    <t>羽黒住宅建設事業側溝改修工事（その２）</t>
  </si>
  <si>
    <t>豊受小学校西児童用玄関屋上防水改修工事</t>
  </si>
  <si>
    <t>三郷小学校渡り廊下風除け設置工事</t>
  </si>
  <si>
    <t>名和小学校物置解体工事</t>
  </si>
  <si>
    <t>殖蓮小学校電灯コンセント設備改修工事</t>
  </si>
  <si>
    <t>小学校危険遊具等改修工事</t>
  </si>
  <si>
    <t>三郷小学校屋外給水管改修工事</t>
  </si>
  <si>
    <t>南小学校校庭芝生化工事</t>
  </si>
  <si>
    <t>宮郷小学校ほか１校学校開放用外便所水洗化工事</t>
  </si>
  <si>
    <t>殖蓮中学校校舎黒板改修工事</t>
  </si>
  <si>
    <t>第三中学校外構フェンス等改修工事</t>
  </si>
  <si>
    <t>第四中学校テレビ共聴設備改修工事</t>
  </si>
  <si>
    <t>殖蓮中学校校舎照明器具改修工事</t>
  </si>
  <si>
    <t>殖蓮中学校北側用地造成土工事</t>
  </si>
  <si>
    <t>第一中学校校庭東側防球ネット新設工事</t>
  </si>
  <si>
    <t>殖蓮中学校公共下水道接続工事</t>
  </si>
  <si>
    <t>養護学校校舎棟増設及び改造工事</t>
  </si>
  <si>
    <t>養護学校校舎棟増設電気設備工事</t>
  </si>
  <si>
    <t>養護学校校舎棟増設給排水空調設備工事</t>
  </si>
  <si>
    <t>第一幼稚園園舎内壁等改修工事</t>
  </si>
  <si>
    <t>南幼稚園園舎内壁等改修工事</t>
  </si>
  <si>
    <t>豊受幼稚園園舎外壁等改修工事</t>
  </si>
  <si>
    <t>名和幼稚園プール改修工事</t>
  </si>
  <si>
    <t>幼稚園危険遊具等改修工事</t>
  </si>
  <si>
    <t>藤岡市</t>
  </si>
  <si>
    <t>総務部</t>
  </si>
  <si>
    <t>藤岡市民プール解体工事</t>
  </si>
  <si>
    <t>藤岡市藤岡１０７６</t>
  </si>
  <si>
    <t>藤岡市民プール新築工事</t>
  </si>
  <si>
    <t>㈱塚本工務店</t>
  </si>
  <si>
    <t>↓税抜</t>
  </si>
  <si>
    <t>↓税抜</t>
  </si>
  <si>
    <t>鉄建建設㈱</t>
  </si>
  <si>
    <t>藤岡第１小体育館解体撤去工事</t>
  </si>
  <si>
    <t>藤岡市藤岡１８４８－２</t>
  </si>
  <si>
    <t>南中・校舎外壁塗装改修工事</t>
  </si>
  <si>
    <t>藤岡市下日野２２９０</t>
  </si>
  <si>
    <t>塚本建設㈱</t>
  </si>
  <si>
    <t>関口廣建設㈱</t>
  </si>
  <si>
    <t>平井小校舎ベランダ手摺塗装改修工事</t>
  </si>
  <si>
    <t>藤岡市緑埜３８８</t>
  </si>
  <si>
    <t>小学校調理場洗浄室壁天井塗装改修工事</t>
  </si>
  <si>
    <t>藤岡市本郷７５９</t>
  </si>
  <si>
    <t>龍見塗装工業㈱</t>
  </si>
  <si>
    <t>北中、南校舎屋上防水改修工事</t>
  </si>
  <si>
    <t>藤岡市下栗須２８３－２</t>
  </si>
  <si>
    <t>東中、北校舎屋上防水改修工事</t>
  </si>
  <si>
    <t>藤岡市本郷７８６</t>
  </si>
  <si>
    <t>㈱両毛防水</t>
  </si>
  <si>
    <t>石田建材工業㈱</t>
  </si>
  <si>
    <t>藤岡第一小学校体育館改築工事</t>
  </si>
  <si>
    <t>竹沼公衆トイレ新設工事</t>
  </si>
  <si>
    <t>藤岡市藤岡１８４８－２</t>
  </si>
  <si>
    <t>藤岡市西平井字竹沼１９６９</t>
  </si>
  <si>
    <t>藤岡第９コミュニティー消防センター新築工事</t>
  </si>
  <si>
    <t>北藤岡駅周辺土地区画整理事業　仮設住宅新築工事</t>
  </si>
  <si>
    <t>藤岡市上日野</t>
  </si>
  <si>
    <t>藤岡市立石</t>
  </si>
  <si>
    <t>多野産業㈱</t>
  </si>
  <si>
    <t>㈱黒沢工務店</t>
  </si>
  <si>
    <t>美土里小・北校舎屋上防水改修工事</t>
  </si>
  <si>
    <t>藤岡市下大塚２２２</t>
  </si>
  <si>
    <t>南中・技術課室屋上防水改修工事</t>
  </si>
  <si>
    <t>藤岡市下日野２２９０</t>
  </si>
  <si>
    <t>㈱ヤツギ</t>
  </si>
  <si>
    <t>㈲松村工業</t>
  </si>
  <si>
    <t>㈲原建設工房</t>
  </si>
  <si>
    <t>㈲ヒカリトソー</t>
  </si>
  <si>
    <t>小野中・プレハブ倉庫改修工事</t>
  </si>
  <si>
    <t>藤岡市立石４０７</t>
  </si>
  <si>
    <t>神田産業㈱</t>
  </si>
  <si>
    <t>東中・屋体内壁改修工事</t>
  </si>
  <si>
    <t>藤岡市本郷７８６</t>
  </si>
  <si>
    <t>土屋工務店</t>
  </si>
  <si>
    <t>平井小・西校舎屋上防水改修工事</t>
  </si>
  <si>
    <t>萩の宮団地分電盤改修工事</t>
  </si>
  <si>
    <t>藤岡市篠塚６０１</t>
  </si>
  <si>
    <t>㈱内田電気工事</t>
  </si>
  <si>
    <t>本庁舎１階身障者トイレ設置工事</t>
  </si>
  <si>
    <t>藤岡市中栗須３２７</t>
  </si>
  <si>
    <t>東庁舎空調設備改修工事</t>
  </si>
  <si>
    <t>藤水工業㈱</t>
  </si>
  <si>
    <t>東庁舎受変電設備改修工事</t>
  </si>
  <si>
    <t>南中　身障者生徒用教室改修工事</t>
  </si>
  <si>
    <t>㈲近藤電気商会</t>
  </si>
  <si>
    <t>藤岡第一小　身障者生徒用トイレ設置工事</t>
  </si>
  <si>
    <t>藤岡市藤岡１８４８－２</t>
  </si>
  <si>
    <t>藤岡市清掃センター職員棟屋上防水修繕工事</t>
  </si>
  <si>
    <t>藤岡市三本木５７５－１</t>
  </si>
  <si>
    <t>㈱桝谷工務店</t>
  </si>
  <si>
    <t>㈱両毛防水</t>
  </si>
  <si>
    <t>↓税抜</t>
  </si>
  <si>
    <t>単純平均</t>
  </si>
  <si>
    <t>総額計算による落札率</t>
  </si>
  <si>
    <t>建築部建築課</t>
  </si>
  <si>
    <t>伊勢崎市</t>
  </si>
  <si>
    <t>入札日</t>
  </si>
  <si>
    <t>入札日</t>
  </si>
  <si>
    <t>教育部総務課</t>
  </si>
  <si>
    <t>太田市</t>
  </si>
  <si>
    <t>税抜</t>
  </si>
  <si>
    <t>主管課</t>
  </si>
  <si>
    <t>工事・委託名</t>
  </si>
  <si>
    <t>工事委託場所</t>
  </si>
  <si>
    <t>落札金額</t>
  </si>
  <si>
    <t>指名業者</t>
  </si>
  <si>
    <t>予定価格</t>
  </si>
  <si>
    <t>落札率</t>
  </si>
  <si>
    <t>最低価格</t>
  </si>
  <si>
    <t>最低価格率</t>
  </si>
  <si>
    <t>最低制限価格以下</t>
  </si>
  <si>
    <t>スポーツ課</t>
  </si>
  <si>
    <t>とうもうサマーランド管理棟改修建築工事</t>
  </si>
  <si>
    <t>太田市飯塚町６９－１</t>
  </si>
  <si>
    <t>土屋建設㈱</t>
  </si>
  <si>
    <t>韮川地区行政センター</t>
  </si>
  <si>
    <t>韮川地区行政センター移転新築建築工事</t>
  </si>
  <si>
    <t>太田市東長岡町１８５３他</t>
  </si>
  <si>
    <t>㈱大光建設工業</t>
  </si>
  <si>
    <t>太田市運動公園市民体育館トップライト及び屋根改良工事</t>
  </si>
  <si>
    <t>太田市飯塚町１０５９</t>
  </si>
  <si>
    <t>㈱小林板金工業</t>
  </si>
  <si>
    <t>芸術文化課</t>
  </si>
  <si>
    <t>太田市民会館外壁改修工事</t>
  </si>
  <si>
    <t>太田市飯塚町８１８</t>
  </si>
  <si>
    <t>大英建設㈱</t>
  </si>
  <si>
    <t>商業高校</t>
  </si>
  <si>
    <t>太田市立商業高等学校校舎増改築Ⅱ期外構工事（西工区）</t>
  </si>
  <si>
    <t>太田市細谷町１５１０</t>
  </si>
  <si>
    <t>石川建設㈱</t>
  </si>
  <si>
    <t>公営住宅課</t>
  </si>
  <si>
    <t>韮川南団地屋上防水改修工事</t>
  </si>
  <si>
    <t>太田市台之郷町７８０</t>
  </si>
  <si>
    <t>斎藤商事㈱</t>
  </si>
  <si>
    <t>教育総務課</t>
  </si>
  <si>
    <t>太田市立宝泉中学校　南校舎廊下床張替工事</t>
  </si>
  <si>
    <t>太田市宝町７３５</t>
  </si>
  <si>
    <t>豊和建設㈱</t>
  </si>
  <si>
    <t>太田市立商業高等学校Ｄ棟２階パソコン教室改修工事</t>
  </si>
  <si>
    <t>太田市細谷町１５１０</t>
  </si>
  <si>
    <t>横山建設㈱</t>
  </si>
  <si>
    <t>契約管財課</t>
  </si>
  <si>
    <t>太田市民活動支援センター屋上看板撤去他工事</t>
  </si>
  <si>
    <t>太田市東本町１９－２０</t>
  </si>
  <si>
    <t>春山建設㈱</t>
  </si>
  <si>
    <t>平成１３・１４年度太田市立沢野中央小学校普通教室棟建築主体工事</t>
  </si>
  <si>
    <t>太田市富沢町７３</t>
  </si>
  <si>
    <t>石橋建設工業㈱</t>
  </si>
  <si>
    <t>教育総務課</t>
  </si>
  <si>
    <t>平成１３・１４年度太田市立沢野中央小学校管理特別教室棟建築主体工事</t>
  </si>
  <si>
    <t>太田市富沢町７３</t>
  </si>
  <si>
    <t>守屋建設㈱</t>
  </si>
  <si>
    <t>教育総務課</t>
  </si>
  <si>
    <t>平成１３・１４年度太田市立沢野中央小学校屋内運動場建築主体工事</t>
  </si>
  <si>
    <t>太田市富沢町７３</t>
  </si>
  <si>
    <t>青少年課</t>
  </si>
  <si>
    <t>中央小学校区学童保育施設新築工事</t>
  </si>
  <si>
    <t>太田市飯塚町１１６６</t>
  </si>
  <si>
    <t>㈲小林工務所</t>
  </si>
  <si>
    <t>公営住宅課</t>
  </si>
  <si>
    <t>鳥之郷団地階段手摺取付工事</t>
  </si>
  <si>
    <t>太田市鶴生田町８８８</t>
  </si>
  <si>
    <t>㈱東栄ホーム</t>
  </si>
  <si>
    <t>教育総務課</t>
  </si>
  <si>
    <t>平成１３年度　太田市立中央小学校花壇・屋外トイレ設置工事</t>
  </si>
  <si>
    <t>太田市飯田町１１６６</t>
  </si>
  <si>
    <t>協和建設㈱</t>
  </si>
  <si>
    <t>こども課</t>
  </si>
  <si>
    <t>太田市立強戸小学校区学童保育施設建築主体工事</t>
  </si>
  <si>
    <t>太田市天良町８５９－１</t>
  </si>
  <si>
    <t>塚越建設㈱</t>
  </si>
  <si>
    <t>農村整備課</t>
  </si>
  <si>
    <t>農地防災事業事務所トイレ改修及びフェンス改修工事</t>
  </si>
  <si>
    <t>太田市鳥山町５５８－１</t>
  </si>
  <si>
    <t>小澤建設㈱</t>
  </si>
  <si>
    <t>市民課</t>
  </si>
  <si>
    <t>平成１３年度太田市斎場待合室棟改修工事</t>
  </si>
  <si>
    <t>太田市浜町６６－５２</t>
  </si>
  <si>
    <t>堀本建設</t>
  </si>
  <si>
    <t>教育総務課</t>
  </si>
  <si>
    <t>平成１３年度　太田市立沢野中央小学校給食室建築主体工事</t>
  </si>
  <si>
    <t>太田市富沢町７３</t>
  </si>
  <si>
    <t>守屋建設㈱</t>
  </si>
  <si>
    <t>㈱梅沢工務店</t>
  </si>
  <si>
    <t>佐藤建設㈱</t>
  </si>
  <si>
    <t>束田建設㈱</t>
  </si>
  <si>
    <t>杉原電機株</t>
  </si>
  <si>
    <t>杉原電機㈱</t>
  </si>
  <si>
    <t>東毛建設㈱</t>
  </si>
  <si>
    <t>㈱高岸設備工業</t>
  </si>
  <si>
    <t>㈲齋藤園芸</t>
  </si>
  <si>
    <t>㈱丸橋設備</t>
  </si>
  <si>
    <t>川端建設㈱</t>
  </si>
  <si>
    <t>矢内建設㈱</t>
  </si>
  <si>
    <t>㈱光栄電設</t>
  </si>
  <si>
    <t>大賀工業㈲</t>
  </si>
  <si>
    <t>㈱大建伊勢崎支店</t>
  </si>
  <si>
    <t>㈱千島工業所</t>
  </si>
  <si>
    <t>村田建設㈱</t>
  </si>
  <si>
    <t>中西工業㈱</t>
  </si>
  <si>
    <t>吉岡建設㈱</t>
  </si>
  <si>
    <t>㈱池田住建</t>
  </si>
  <si>
    <t>村上建設㈱</t>
  </si>
  <si>
    <t>小島・吉岡</t>
  </si>
  <si>
    <t>アイケイ電機㈱</t>
  </si>
  <si>
    <t>中西工業㈱</t>
  </si>
  <si>
    <t>東毛電気工事㈱</t>
  </si>
  <si>
    <t>近藤建設㈱</t>
  </si>
  <si>
    <t>島久建設㈱</t>
  </si>
  <si>
    <t>柏井建設㈱</t>
  </si>
  <si>
    <t>須藤畳店</t>
  </si>
  <si>
    <t>さくら造園㈱</t>
  </si>
  <si>
    <t>㈱菊地造園土木</t>
  </si>
  <si>
    <t>税抜</t>
  </si>
  <si>
    <t>工事・委託名</t>
  </si>
  <si>
    <t>工事委託場所</t>
  </si>
  <si>
    <t>桐生市</t>
  </si>
  <si>
    <t>情報公開ではなく、閲覧。但しコピーはさせてもらえないとのこと。金額の大きい９件をピックアップ</t>
  </si>
  <si>
    <t>契約管財課</t>
  </si>
  <si>
    <t>工事名</t>
  </si>
  <si>
    <t>工事場所</t>
  </si>
  <si>
    <t>仲町三丁目団地建設Ａ棟建築主体工事</t>
  </si>
  <si>
    <t>桐生市仲町三丁目５－１８</t>
  </si>
  <si>
    <t>㈱サン建設</t>
  </si>
  <si>
    <t>仲町三丁目団地建設Ｂ棟建築工事主体工事</t>
  </si>
  <si>
    <t>㈱島田組</t>
  </si>
  <si>
    <t>三ツ堀会館改築建築主体工事</t>
  </si>
  <si>
    <t>桐生建設㈱</t>
  </si>
  <si>
    <t>桐生市立中央公民館屋改修工事</t>
  </si>
  <si>
    <t>桐生市稲荷町６－２</t>
  </si>
  <si>
    <t>平澤建設㈱</t>
  </si>
  <si>
    <t>契約管財課</t>
  </si>
  <si>
    <t>下水道管渠築造工事</t>
  </si>
  <si>
    <t>桐生市梅田町４丁目地内</t>
  </si>
  <si>
    <t>㈱吉田組</t>
  </si>
  <si>
    <t>桐生大橋線街路築造（２工区）工事</t>
  </si>
  <si>
    <t>桐生市相生町１丁目（東部鉄道東側）地内</t>
  </si>
  <si>
    <t>坂本建設㈱</t>
  </si>
  <si>
    <t>桐生大橋街路築造３工区（その１）工事</t>
  </si>
  <si>
    <t>桐生大橋街路築造３工区（その２）工事</t>
  </si>
  <si>
    <t>㈱山藤組</t>
  </si>
  <si>
    <t>桐生市立西小学校校舎床改修工事</t>
  </si>
  <si>
    <t>桐生市小曾根町１－９</t>
  </si>
  <si>
    <t>㈱小川建設群馬支店</t>
  </si>
  <si>
    <t>沼田市</t>
  </si>
  <si>
    <t>薄根中学校プールサイド改修工事</t>
  </si>
  <si>
    <t>旧第二保育所解体工事</t>
  </si>
  <si>
    <t>沼田東小学校大規模改造第１期建築工事</t>
  </si>
  <si>
    <t>薄根小学校給食室改修工事</t>
  </si>
  <si>
    <t>沼田小学校学童クラブ施設設置工事</t>
  </si>
  <si>
    <t>上原団地老朽住宅解体除去工事</t>
  </si>
  <si>
    <t>玉原センターハウス施設内改修工事</t>
  </si>
  <si>
    <t>消防団機械器具置場等新築工事</t>
  </si>
  <si>
    <t>川田公民館屋根改修工事</t>
  </si>
  <si>
    <t>コミュニティー消防センター新築工事</t>
  </si>
  <si>
    <t>利南公民館庁舎改修工事</t>
  </si>
  <si>
    <t>東下原団地Ｃ棟外壁改修工事</t>
  </si>
  <si>
    <t>庁舎改修工事（建築工事）</t>
  </si>
  <si>
    <t>沼田東小学校フェンス改修工事</t>
  </si>
  <si>
    <t>沼田北小学校特別教室床全面改修工事</t>
  </si>
  <si>
    <t>上野農産物集出荷施設設置工事</t>
  </si>
  <si>
    <t>沼田市上原町地内</t>
  </si>
  <si>
    <t>昭和土木㈱</t>
  </si>
  <si>
    <t>沼田市発知町地内</t>
  </si>
  <si>
    <t>蔵品建設㈱</t>
  </si>
  <si>
    <t>沼田市岩本町地内</t>
  </si>
  <si>
    <t>成和工業㈱</t>
  </si>
  <si>
    <t>沼田市下川田地内</t>
  </si>
  <si>
    <t>2001/9/28不調・再入札</t>
  </si>
  <si>
    <t>沼田市屋形原町地内</t>
  </si>
  <si>
    <t>㈱建徳</t>
  </si>
  <si>
    <t>沼田市上沼須町地内</t>
  </si>
  <si>
    <t>角屋工業㈱</t>
  </si>
  <si>
    <t>沼田市栄町地内</t>
  </si>
  <si>
    <t>沼田土建㈱</t>
  </si>
  <si>
    <t>沼田市西倉内町地内</t>
  </si>
  <si>
    <t>高宮工業㈱</t>
  </si>
  <si>
    <t>沼田市横塚町地内</t>
  </si>
  <si>
    <t>㈲金子工業</t>
  </si>
  <si>
    <t>沼田市高橋場町地内</t>
  </si>
  <si>
    <t>㈱塚越工務店</t>
  </si>
  <si>
    <t>沼田市岩本町地内</t>
  </si>
  <si>
    <t>小坂建設㈱</t>
  </si>
  <si>
    <t>沼田市西倉内町地内</t>
  </si>
  <si>
    <t>㈱春原ハウジング</t>
  </si>
  <si>
    <t>沼田市善桂寺町地内</t>
  </si>
  <si>
    <t>㈱戸部組</t>
  </si>
  <si>
    <t>沼田市高橋場町地内</t>
  </si>
  <si>
    <t>㈱菅谷工務店</t>
  </si>
  <si>
    <t>沼田市東原新町地内</t>
  </si>
  <si>
    <t>萬屋建設㈱</t>
  </si>
  <si>
    <t>2001/7/13不調・再入札</t>
  </si>
  <si>
    <t>2001/10/26不調・再入札</t>
  </si>
  <si>
    <t>沼田市善桂寺町地内</t>
  </si>
  <si>
    <t>西山建設㈱</t>
  </si>
  <si>
    <t>富岡市</t>
  </si>
  <si>
    <t>税抜</t>
  </si>
  <si>
    <t>主管課</t>
  </si>
  <si>
    <t>工事・委託名</t>
  </si>
  <si>
    <t>工事委託場所</t>
  </si>
  <si>
    <t>落札金額</t>
  </si>
  <si>
    <t>指名業者</t>
  </si>
  <si>
    <t>予定価格</t>
  </si>
  <si>
    <t>落札率</t>
  </si>
  <si>
    <t>大成ポリマー跡地外構改修工事</t>
  </si>
  <si>
    <t>富岡市富岡地内</t>
  </si>
  <si>
    <t>野口建設</t>
  </si>
  <si>
    <t>道路反射鏡設置工事</t>
  </si>
  <si>
    <t>富岡市富岡外地内</t>
  </si>
  <si>
    <t>大建</t>
  </si>
  <si>
    <t>かぶら聖苑法面災害復旧工事</t>
  </si>
  <si>
    <t>富岡市上黒岩地内</t>
  </si>
  <si>
    <t>工種</t>
  </si>
  <si>
    <t>清掃施設</t>
  </si>
  <si>
    <t>建築工</t>
  </si>
  <si>
    <t>法面保護工</t>
  </si>
  <si>
    <t>安全施設工</t>
  </si>
  <si>
    <t>平成１３，１４年度　廃棄物処理施設排ガス高度処理施設等工事</t>
  </si>
  <si>
    <t>富岡市上高尾地内</t>
  </si>
  <si>
    <t>日本鋼管</t>
  </si>
  <si>
    <t>富岡駅前公衆便所建設工事</t>
  </si>
  <si>
    <t>富岡市富岡地内</t>
  </si>
  <si>
    <t>勅使河原鉄建</t>
  </si>
  <si>
    <t>丹生湖桟橋補修工事</t>
  </si>
  <si>
    <t>富岡市下丹生地内</t>
  </si>
  <si>
    <t>大五建設</t>
  </si>
  <si>
    <t>観光案内板設置工事</t>
  </si>
  <si>
    <t>富岡市上黒岩外地内</t>
  </si>
  <si>
    <t>市川工業</t>
  </si>
  <si>
    <t>防水工</t>
  </si>
  <si>
    <t>勤労者会館外壁補修工事</t>
  </si>
  <si>
    <t>浜田屋</t>
  </si>
  <si>
    <t>造成工</t>
  </si>
  <si>
    <t>富岡北部運動公園東ゾーン駐車場及び周辺整備工事</t>
  </si>
  <si>
    <t>富岡市上黒岩地内</t>
  </si>
  <si>
    <t>廣木工業</t>
  </si>
  <si>
    <t>城山公園法面保護工事</t>
  </si>
  <si>
    <t>小林工業</t>
  </si>
  <si>
    <t>立沢ダム周辺整備に伴うロックハウス建設工事</t>
  </si>
  <si>
    <t>富岡市野上地内</t>
  </si>
  <si>
    <t>野上産業</t>
  </si>
  <si>
    <t>富岡北部運動公園屋外便所等設置工事</t>
  </si>
  <si>
    <t>湯浅工業</t>
  </si>
  <si>
    <t>橋梁工</t>
  </si>
  <si>
    <t>市道富岡相野田線（高成橋）橋梁補修工事</t>
  </si>
  <si>
    <t>ショーボンド建設</t>
  </si>
  <si>
    <t>桐淵市営住宅玄関戸改修工事</t>
  </si>
  <si>
    <t>富岡市中高瀬地内</t>
  </si>
  <si>
    <t>ホリワ建設</t>
  </si>
  <si>
    <t>田篠市営住宅外装改修工事</t>
  </si>
  <si>
    <t>富岡市田篠地内</t>
  </si>
  <si>
    <t>額部小プールサイド及び保健室改修工事</t>
  </si>
  <si>
    <t>富岡市南後箇地内</t>
  </si>
  <si>
    <t>小野小プールサイド改修ほか工事</t>
  </si>
  <si>
    <t>富岡市相野田地内</t>
  </si>
  <si>
    <t>吉田小プールサイド及び防球ネット一部改修工事</t>
  </si>
  <si>
    <t>富岡市南蛇井地内</t>
  </si>
  <si>
    <t>岡田工務店</t>
  </si>
  <si>
    <t>小学校校舎外壁及び室内階段内壁改修工事</t>
  </si>
  <si>
    <t>富岡市富岡ほか地内</t>
  </si>
  <si>
    <t>岩井建設</t>
  </si>
  <si>
    <t>東中学校校舎外壁一部改修工事</t>
  </si>
  <si>
    <t>広井建設</t>
  </si>
  <si>
    <t>南中被服室拡張工事</t>
  </si>
  <si>
    <t>富岡市中高瀬地内</t>
  </si>
  <si>
    <t>田村組</t>
  </si>
  <si>
    <t>高瀬小プール機械室移設ほか工事</t>
  </si>
  <si>
    <t>その他建築関連（計算外）</t>
  </si>
  <si>
    <t>渋川市</t>
  </si>
  <si>
    <t>建築課・財政課</t>
  </si>
  <si>
    <t>渋川市立南小学校特別教室棟改修工事</t>
  </si>
  <si>
    <t>㈲水出建設</t>
  </si>
  <si>
    <t>渋川市老人福祉センター改修工事</t>
  </si>
  <si>
    <t>渋川市古巻公民館増築工事（電気工事）</t>
  </si>
  <si>
    <t>渋川市古巻公民館増築工事（機械設備工事）</t>
  </si>
  <si>
    <t>渋川市古巻公民館増築工事（建築工事）</t>
  </si>
  <si>
    <t>渋川市第五保育所下水道接続工事</t>
  </si>
  <si>
    <t>渋川市第四保育所テラス屋根張替等工事</t>
  </si>
  <si>
    <t>小野池あじさい公園トイレ設置工事</t>
  </si>
  <si>
    <t>市営住宅金井前原団地浴室戸サッシ交換工事</t>
  </si>
  <si>
    <t>市営住宅金井団地雨戸交換工事</t>
  </si>
  <si>
    <t>市営住宅入沢団地９号棟避難ハッチ交換等工事</t>
  </si>
  <si>
    <t>渋川市民体育館床改修工事</t>
  </si>
  <si>
    <t>東町ふれあいパーク整備工事</t>
  </si>
  <si>
    <t>渋川市民会館六角窓改修工事</t>
  </si>
  <si>
    <t>㈱永井工務店</t>
  </si>
  <si>
    <t>都市計画課・財政課</t>
  </si>
  <si>
    <t>アヅマ電気工業㈱</t>
  </si>
  <si>
    <t>㈱サン設備工業</t>
  </si>
  <si>
    <t>㈱大久保組</t>
  </si>
  <si>
    <t>㈱セントラル設備</t>
  </si>
  <si>
    <t>藤川建設㈱</t>
  </si>
  <si>
    <t>㈱寺島製作所</t>
  </si>
  <si>
    <t>㈲外丸アルミ</t>
  </si>
  <si>
    <t>梅澤建設㈱</t>
  </si>
  <si>
    <t>上原塗装工業㈱</t>
  </si>
  <si>
    <t>佐藤建設㈲</t>
  </si>
  <si>
    <t>高崎市</t>
  </si>
  <si>
    <t>八幡住宅団地排水処理施設解体工事</t>
  </si>
  <si>
    <t>高崎市立中央小学校プール解体工事</t>
  </si>
  <si>
    <t>高崎市立豊岡中学校プール解体工事</t>
  </si>
  <si>
    <t>高崎市井野駅西口自転車駐車場解体工事</t>
  </si>
  <si>
    <t>清掃管理事務所移転新築工事</t>
  </si>
  <si>
    <t>さわやか交流館サッシ入替工事</t>
  </si>
  <si>
    <t>公開手続・情報入手性について</t>
  </si>
  <si>
    <t>入札工事の公開と正当性について</t>
  </si>
  <si>
    <t>請求者制限
（１０点）</t>
  </si>
  <si>
    <t>何人も情報公開請求が出来る:１０点
在住者及び利害関係者に限定:５点
公開条例が無く公開請求に法的根拠がない:０点</t>
  </si>
  <si>
    <t>情報請求コーナー及び検索資料があれば各４点
但し、調査者からわかりにくいとの報告があった場合は２点</t>
  </si>
  <si>
    <t>ホームページに情報公開手続が掲載されていれば４点</t>
  </si>
  <si>
    <t>ホームページに例規集が掲載されていれば４点</t>
  </si>
  <si>
    <t>請求手数料を取る場合は減点１０点</t>
  </si>
  <si>
    <t>（３０点）</t>
  </si>
  <si>
    <t>ランキング</t>
  </si>
  <si>
    <t>採点基準</t>
  </si>
  <si>
    <t>浜川体育館身体障害者トイレ改修工事</t>
  </si>
  <si>
    <t>高崎市立西郡小学校床改修工事</t>
  </si>
  <si>
    <t>高崎市立中尾中学校教室改修工事</t>
  </si>
  <si>
    <t>高崎市佐野小学校便所改修工事</t>
  </si>
  <si>
    <t>高崎市立東部小学校便所改修工事</t>
  </si>
  <si>
    <t>高崎市立養護学校給食室増築工事</t>
  </si>
  <si>
    <t>高崎市立北小学校理科室改修工事</t>
  </si>
  <si>
    <t>高崎市立佐野中学校教室改修工事</t>
  </si>
  <si>
    <t>高崎市立南八幡中学校教室改修工事</t>
  </si>
  <si>
    <t>高崎市立八幡小学校便所改修工事</t>
  </si>
  <si>
    <t>高崎市立大類小学校給食室大規模改造建築工事</t>
  </si>
  <si>
    <t>高崎市立岩鼻小学校床改修工事</t>
  </si>
  <si>
    <t>高崎経済大学附属図書館書架増設工事</t>
  </si>
  <si>
    <t>高崎経済大学３号館コンピュータ室改修工事</t>
  </si>
  <si>
    <t>高崎市立乗附小学校給食室大規模改造工事</t>
  </si>
  <si>
    <t>中居市営住宅８号棟外壁改修工事</t>
  </si>
  <si>
    <t>中居市営住宅１１号棟外壁改修工事</t>
  </si>
  <si>
    <t>中居市営住宅１５号棟外壁改修工事</t>
  </si>
  <si>
    <t>中居市営住宅１２号棟外壁改修工事</t>
  </si>
  <si>
    <t>高崎市六郷サービスセンター増改築工事</t>
  </si>
  <si>
    <t>高崎市立豊岡中学校プール建設工事</t>
  </si>
  <si>
    <t>デイサービス岩鼻友の家　デイルーム増築工事</t>
  </si>
  <si>
    <t>高崎市乗附公民館事務室拡張工事</t>
  </si>
  <si>
    <t>高崎市六郷公民館事務室拡張工事</t>
  </si>
  <si>
    <t>高崎市新高尾公民館事務室拡張工事</t>
  </si>
  <si>
    <t>中居市営住宅１３号棟外壁改修工事</t>
  </si>
  <si>
    <t>浜尻子育て支援多目的ホール施設建設工事</t>
  </si>
  <si>
    <t>京ヶ島子育て支援多目的ホール施設建設工事</t>
  </si>
  <si>
    <t>問屋町庭球場便所改築工事</t>
  </si>
  <si>
    <t>群馬音楽センター客席天井改修工事</t>
  </si>
  <si>
    <t>３・４・２２南八幡京ヶ島線ポンプ室上屋新築工事</t>
  </si>
  <si>
    <t>高崎市立大類中学校プール改修工事</t>
  </si>
  <si>
    <t>高崎市立南八幡中学校外壁改修工事</t>
  </si>
  <si>
    <t>高崎市立大類中学校屋上防水工事</t>
  </si>
  <si>
    <t>高崎市立佐野中学校外壁改修工事</t>
  </si>
  <si>
    <t>高崎市文化会館屋上防水工事</t>
  </si>
  <si>
    <t>中居市営住宅８号棟屋上防水改修工事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</si>
</sst>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_ #,##0;[Red]_ \-#,##0"/>
    <numFmt numFmtId="182" formatCode="0_);[Red]\(0\)"/>
    <numFmt numFmtId="183" formatCode="0_ "/>
    <numFmt numFmtId="184" formatCode="0.0_ "/>
    <numFmt numFmtId="185" formatCode="0&quot;点&quot;"/>
    <numFmt numFmtId="186" formatCode="0&quot;位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2"/>
      <color indexed="12"/>
      <name val="ＭＳ Ｐ明朝"/>
      <family val="1"/>
    </font>
    <font>
      <u val="single"/>
      <sz val="12"/>
      <color indexed="36"/>
      <name val="ＭＳ Ｐ明朝"/>
      <family val="1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57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6" fontId="0" fillId="0" borderId="0" xfId="19" applyAlignment="1">
      <alignment/>
    </xf>
    <xf numFmtId="176" fontId="0" fillId="0" borderId="0" xfId="15" applyNumberFormat="1" applyAlignment="1">
      <alignment/>
    </xf>
    <xf numFmtId="57" fontId="0" fillId="0" borderId="0" xfId="0" applyNumberFormat="1" applyAlignment="1">
      <alignment/>
    </xf>
    <xf numFmtId="0" fontId="0" fillId="0" borderId="0" xfId="0" applyAlignment="1">
      <alignment wrapText="1"/>
    </xf>
    <xf numFmtId="6" fontId="0" fillId="0" borderId="0" xfId="19" applyAlignment="1">
      <alignment/>
    </xf>
    <xf numFmtId="176" fontId="0" fillId="0" borderId="0" xfId="15" applyNumberFormat="1" applyAlignment="1">
      <alignment/>
    </xf>
    <xf numFmtId="6" fontId="0" fillId="0" borderId="0" xfId="19" applyFont="1" applyAlignment="1">
      <alignment/>
    </xf>
    <xf numFmtId="0" fontId="2" fillId="0" borderId="0" xfId="0" applyFont="1" applyAlignment="1">
      <alignment/>
    </xf>
    <xf numFmtId="6" fontId="2" fillId="0" borderId="0" xfId="19" applyFont="1" applyAlignment="1">
      <alignment/>
    </xf>
    <xf numFmtId="176" fontId="2" fillId="0" borderId="0" xfId="15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6" fontId="3" fillId="0" borderId="0" xfId="19" applyFont="1" applyAlignment="1">
      <alignment/>
    </xf>
    <xf numFmtId="176" fontId="3" fillId="0" borderId="0" xfId="15" applyNumberFormat="1" applyFont="1" applyAlignment="1">
      <alignment/>
    </xf>
    <xf numFmtId="176" fontId="0" fillId="0" borderId="0" xfId="15" applyNumberFormat="1" applyFont="1" applyAlignment="1">
      <alignment/>
    </xf>
    <xf numFmtId="6" fontId="0" fillId="0" borderId="0" xfId="19" applyFont="1" applyAlignment="1">
      <alignment/>
    </xf>
    <xf numFmtId="176" fontId="4" fillId="0" borderId="0" xfId="15" applyNumberFormat="1" applyFont="1" applyAlignment="1">
      <alignment/>
    </xf>
    <xf numFmtId="0" fontId="0" fillId="0" borderId="0" xfId="22" applyFont="1">
      <alignment/>
      <protection/>
    </xf>
    <xf numFmtId="0" fontId="0" fillId="0" borderId="0" xfId="21">
      <alignment/>
      <protection/>
    </xf>
    <xf numFmtId="0" fontId="0" fillId="0" borderId="1" xfId="21" applyFont="1" applyBorder="1" applyAlignment="1">
      <alignment horizontal="left" vertical="top" wrapText="1"/>
      <protection/>
    </xf>
    <xf numFmtId="0" fontId="0" fillId="0" borderId="2" xfId="21" applyFont="1" applyBorder="1" applyAlignment="1">
      <alignment horizontal="left" vertical="top" wrapText="1"/>
      <protection/>
    </xf>
    <xf numFmtId="0" fontId="0" fillId="0" borderId="3" xfId="21" applyFont="1" applyBorder="1" applyAlignment="1">
      <alignment horizontal="left" vertical="top" wrapText="1"/>
      <protection/>
    </xf>
    <xf numFmtId="0" fontId="0" fillId="0" borderId="4" xfId="21" applyFont="1" applyBorder="1" applyAlignment="1">
      <alignment horizontal="left" vertical="top" wrapText="1"/>
      <protection/>
    </xf>
    <xf numFmtId="0" fontId="0" fillId="0" borderId="5" xfId="21" applyFont="1" applyBorder="1" applyAlignment="1">
      <alignment horizontal="left" vertical="top" wrapText="1"/>
      <protection/>
    </xf>
    <xf numFmtId="0" fontId="0" fillId="0" borderId="6" xfId="21" applyFont="1" applyBorder="1" applyAlignment="1">
      <alignment horizontal="left" vertical="top" wrapText="1"/>
      <protection/>
    </xf>
    <xf numFmtId="0" fontId="0" fillId="0" borderId="6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/>
      <protection/>
    </xf>
    <xf numFmtId="9" fontId="3" fillId="0" borderId="5" xfId="15" applyFont="1" applyBorder="1" applyAlignment="1">
      <alignment/>
    </xf>
    <xf numFmtId="9" fontId="4" fillId="0" borderId="5" xfId="15" applyFont="1" applyBorder="1" applyAlignment="1">
      <alignment/>
    </xf>
    <xf numFmtId="0" fontId="0" fillId="0" borderId="7" xfId="21" applyFont="1" applyBorder="1" applyAlignment="1">
      <alignment vertical="top"/>
      <protection/>
    </xf>
    <xf numFmtId="0" fontId="2" fillId="0" borderId="5" xfId="21" applyNumberFormat="1" applyFont="1" applyBorder="1" applyAlignment="1">
      <alignment horizontal="right" vertical="center"/>
      <protection/>
    </xf>
    <xf numFmtId="0" fontId="0" fillId="0" borderId="0" xfId="2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0" xfId="21" applyNumberFormat="1" applyBorder="1" applyAlignment="1">
      <alignment horizontal="right" vertical="center"/>
      <protection/>
    </xf>
    <xf numFmtId="0" fontId="0" fillId="0" borderId="8" xfId="21" applyFont="1" applyBorder="1" applyAlignment="1">
      <alignment horizontal="left" vertical="top" wrapText="1"/>
      <protection/>
    </xf>
    <xf numFmtId="0" fontId="0" fillId="0" borderId="9" xfId="21" applyFont="1" applyBorder="1" applyAlignment="1">
      <alignment vertical="top"/>
      <protection/>
    </xf>
    <xf numFmtId="186" fontId="8" fillId="0" borderId="5" xfId="21" applyNumberFormat="1" applyFont="1" applyBorder="1" applyAlignment="1">
      <alignment horizontal="center" vertical="center"/>
      <protection/>
    </xf>
    <xf numFmtId="0" fontId="0" fillId="0" borderId="9" xfId="21" applyFont="1" applyBorder="1" applyAlignment="1">
      <alignment horizontal="left" vertical="top" wrapText="1"/>
      <protection/>
    </xf>
    <xf numFmtId="0" fontId="0" fillId="0" borderId="0" xfId="21" applyFont="1" applyAlignment="1">
      <alignment vertical="top"/>
      <protection/>
    </xf>
    <xf numFmtId="9" fontId="0" fillId="0" borderId="5" xfId="15" applyFont="1" applyBorder="1" applyAlignment="1">
      <alignment/>
    </xf>
    <xf numFmtId="0" fontId="0" fillId="0" borderId="7" xfId="21" applyFont="1" applyBorder="1" applyAlignment="1">
      <alignment vertical="top"/>
      <protection/>
    </xf>
    <xf numFmtId="0" fontId="0" fillId="0" borderId="6" xfId="21" applyFont="1" applyBorder="1" applyAlignment="1">
      <alignment horizontal="left" vertical="top" wrapText="1"/>
      <protection/>
    </xf>
    <xf numFmtId="0" fontId="0" fillId="0" borderId="10" xfId="21" applyFont="1" applyBorder="1">
      <alignment/>
      <protection/>
    </xf>
    <xf numFmtId="0" fontId="0" fillId="0" borderId="11" xfId="21" applyFont="1" applyBorder="1">
      <alignment/>
      <protection/>
    </xf>
    <xf numFmtId="9" fontId="0" fillId="0" borderId="5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12" xfId="21" applyFont="1" applyBorder="1">
      <alignment/>
      <protection/>
    </xf>
    <xf numFmtId="9" fontId="9" fillId="0" borderId="5" xfId="21" applyNumberFormat="1" applyFont="1" applyBorder="1">
      <alignment/>
      <protection/>
    </xf>
    <xf numFmtId="0" fontId="5" fillId="0" borderId="13" xfId="21" applyFont="1" applyBorder="1" applyAlignment="1">
      <alignment horizontal="left" vertical="center" wrapText="1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11" fillId="0" borderId="3" xfId="21" applyNumberFormat="1" applyFont="1" applyBorder="1" applyAlignment="1">
      <alignment horizontal="right" vertical="center" wrapText="1"/>
      <protection/>
    </xf>
    <xf numFmtId="0" fontId="11" fillId="0" borderId="4" xfId="21" applyNumberFormat="1" applyFont="1" applyBorder="1" applyAlignment="1">
      <alignment horizontal="right" vertical="center" wrapText="1"/>
      <protection/>
    </xf>
    <xf numFmtId="0" fontId="11" fillId="0" borderId="5" xfId="21" applyNumberFormat="1" applyFont="1" applyBorder="1" applyAlignment="1">
      <alignment horizontal="right" vertical="center" wrapText="1"/>
      <protection/>
    </xf>
    <xf numFmtId="0" fontId="11" fillId="0" borderId="5" xfId="21" applyNumberFormat="1" applyFont="1" applyBorder="1" applyAlignment="1">
      <alignment vertical="center"/>
      <protection/>
    </xf>
    <xf numFmtId="0" fontId="11" fillId="0" borderId="5" xfId="21" applyNumberFormat="1" applyFont="1" applyBorder="1">
      <alignment/>
      <protection/>
    </xf>
    <xf numFmtId="0" fontId="11" fillId="0" borderId="5" xfId="21" applyNumberFormat="1" applyFont="1" applyBorder="1" applyAlignment="1">
      <alignment horizontal="right" vertical="center"/>
      <protection/>
    </xf>
    <xf numFmtId="185" fontId="8" fillId="0" borderId="5" xfId="21" applyNumberFormat="1" applyFont="1" applyBorder="1" applyAlignment="1">
      <alignment horizontal="center" vertical="center"/>
      <protection/>
    </xf>
    <xf numFmtId="0" fontId="13" fillId="0" borderId="0" xfId="22" applyFont="1">
      <alignment/>
      <protection/>
    </xf>
    <xf numFmtId="176" fontId="13" fillId="0" borderId="0" xfId="15" applyNumberFormat="1" applyFont="1" applyAlignment="1">
      <alignment/>
    </xf>
    <xf numFmtId="6" fontId="13" fillId="0" borderId="0" xfId="19" applyFont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入札&amp;落札率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ＭＳ Ｐゴシック"/>
                <a:ea typeface="ＭＳ Ｐゴシック"/>
                <a:cs typeface="ＭＳ Ｐゴシック"/>
              </a:rPr>
              <a:t>2002年　第２回群馬県自治体ランキング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"/>
          <c:w val="1"/>
          <c:h val="0.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ランキング!$C$17</c:f>
              <c:strCache>
                <c:ptCount val="1"/>
                <c:pt idx="0">
                  <c:v>公開手続・情報入手性について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ランキング!$D$1:$P$1</c:f>
              <c:strCache>
                <c:ptCount val="13"/>
                <c:pt idx="0">
                  <c:v>前橋</c:v>
                </c:pt>
                <c:pt idx="1">
                  <c:v>太田</c:v>
                </c:pt>
                <c:pt idx="2">
                  <c:v>伊勢崎</c:v>
                </c:pt>
                <c:pt idx="3">
                  <c:v>高崎</c:v>
                </c:pt>
                <c:pt idx="4">
                  <c:v>渋川</c:v>
                </c:pt>
                <c:pt idx="5">
                  <c:v>富士見</c:v>
                </c:pt>
                <c:pt idx="6">
                  <c:v>富岡</c:v>
                </c:pt>
                <c:pt idx="7">
                  <c:v>桐生</c:v>
                </c:pt>
                <c:pt idx="8">
                  <c:v>藤岡</c:v>
                </c:pt>
                <c:pt idx="9">
                  <c:v>館林</c:v>
                </c:pt>
                <c:pt idx="10">
                  <c:v>沼田</c:v>
                </c:pt>
                <c:pt idx="11">
                  <c:v>赤城</c:v>
                </c:pt>
                <c:pt idx="12">
                  <c:v>安中</c:v>
                </c:pt>
              </c:strCache>
            </c:strRef>
          </c:cat>
          <c:val>
            <c:numRef>
              <c:f>ランキング!$D$17:$P$17</c:f>
              <c:numCache>
                <c:ptCount val="13"/>
                <c:pt idx="0">
                  <c:v>44</c:v>
                </c:pt>
                <c:pt idx="1">
                  <c:v>41</c:v>
                </c:pt>
                <c:pt idx="2">
                  <c:v>39</c:v>
                </c:pt>
                <c:pt idx="3">
                  <c:v>41</c:v>
                </c:pt>
                <c:pt idx="4">
                  <c:v>32</c:v>
                </c:pt>
                <c:pt idx="5">
                  <c:v>31</c:v>
                </c:pt>
                <c:pt idx="6">
                  <c:v>39</c:v>
                </c:pt>
                <c:pt idx="7">
                  <c:v>37</c:v>
                </c:pt>
                <c:pt idx="8">
                  <c:v>41</c:v>
                </c:pt>
                <c:pt idx="9">
                  <c:v>38</c:v>
                </c:pt>
                <c:pt idx="10">
                  <c:v>36</c:v>
                </c:pt>
                <c:pt idx="11">
                  <c:v>27</c:v>
                </c:pt>
                <c:pt idx="12">
                  <c:v>31</c:v>
                </c:pt>
              </c:numCache>
            </c:numRef>
          </c:val>
        </c:ser>
        <c:ser>
          <c:idx val="1"/>
          <c:order val="1"/>
          <c:tx>
            <c:strRef>
              <c:f>ランキング!$C$18</c:f>
              <c:strCache>
                <c:ptCount val="1"/>
                <c:pt idx="0">
                  <c:v>入札工事の公開と正当性について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ランキング!$D$1:$P$1</c:f>
              <c:strCache>
                <c:ptCount val="13"/>
                <c:pt idx="0">
                  <c:v>前橋</c:v>
                </c:pt>
                <c:pt idx="1">
                  <c:v>太田</c:v>
                </c:pt>
                <c:pt idx="2">
                  <c:v>伊勢崎</c:v>
                </c:pt>
                <c:pt idx="3">
                  <c:v>高崎</c:v>
                </c:pt>
                <c:pt idx="4">
                  <c:v>渋川</c:v>
                </c:pt>
                <c:pt idx="5">
                  <c:v>富士見</c:v>
                </c:pt>
                <c:pt idx="6">
                  <c:v>富岡</c:v>
                </c:pt>
                <c:pt idx="7">
                  <c:v>桐生</c:v>
                </c:pt>
                <c:pt idx="8">
                  <c:v>藤岡</c:v>
                </c:pt>
                <c:pt idx="9">
                  <c:v>館林</c:v>
                </c:pt>
                <c:pt idx="10">
                  <c:v>沼田</c:v>
                </c:pt>
                <c:pt idx="11">
                  <c:v>赤城</c:v>
                </c:pt>
                <c:pt idx="12">
                  <c:v>安中</c:v>
                </c:pt>
              </c:strCache>
            </c:strRef>
          </c:cat>
          <c:val>
            <c:numRef>
              <c:f>ランキング!$D$18:$P$18</c:f>
              <c:numCache>
                <c:ptCount val="13"/>
                <c:pt idx="0">
                  <c:v>22</c:v>
                </c:pt>
                <c:pt idx="1">
                  <c:v>21</c:v>
                </c:pt>
                <c:pt idx="2">
                  <c:v>23</c:v>
                </c:pt>
                <c:pt idx="3">
                  <c:v>13</c:v>
                </c:pt>
                <c:pt idx="4">
                  <c:v>22</c:v>
                </c:pt>
                <c:pt idx="5">
                  <c:v>15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7</c:v>
                </c:pt>
                <c:pt idx="12">
                  <c:v>2</c:v>
                </c:pt>
              </c:numCache>
            </c:numRef>
          </c:val>
        </c:ser>
        <c:overlap val="100"/>
        <c:gapWidth val="50"/>
        <c:axId val="39913349"/>
        <c:axId val="23675822"/>
      </c:barChart>
      <c:barChart>
        <c:barDir val="col"/>
        <c:grouping val="clustered"/>
        <c:varyColors val="0"/>
        <c:ser>
          <c:idx val="2"/>
          <c:order val="2"/>
          <c:tx>
            <c:strRef>
              <c:f>ランキング!$C$19</c:f>
              <c:strCache>
                <c:ptCount val="1"/>
                <c:pt idx="0">
                  <c:v>合計点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ランキング!$D$19:$P$19</c:f>
              <c:numCache>
                <c:ptCount val="13"/>
                <c:pt idx="0">
                  <c:v>66</c:v>
                </c:pt>
                <c:pt idx="1">
                  <c:v>62</c:v>
                </c:pt>
                <c:pt idx="2">
                  <c:v>62</c:v>
                </c:pt>
                <c:pt idx="3">
                  <c:v>54</c:v>
                </c:pt>
                <c:pt idx="4">
                  <c:v>54</c:v>
                </c:pt>
                <c:pt idx="5">
                  <c:v>46</c:v>
                </c:pt>
                <c:pt idx="6">
                  <c:v>45</c:v>
                </c:pt>
                <c:pt idx="7">
                  <c:v>44</c:v>
                </c:pt>
                <c:pt idx="8">
                  <c:v>41</c:v>
                </c:pt>
                <c:pt idx="9">
                  <c:v>39</c:v>
                </c:pt>
                <c:pt idx="10">
                  <c:v>38</c:v>
                </c:pt>
                <c:pt idx="11">
                  <c:v>34</c:v>
                </c:pt>
                <c:pt idx="12">
                  <c:v>33</c:v>
                </c:pt>
              </c:numCache>
            </c:numRef>
          </c:val>
        </c:ser>
        <c:gapWidth val="50"/>
        <c:axId val="11755807"/>
        <c:axId val="38693400"/>
      </c:barChart>
      <c:catAx>
        <c:axId val="3991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675822"/>
        <c:crosses val="autoZero"/>
        <c:auto val="1"/>
        <c:lblOffset val="100"/>
        <c:noMultiLvlLbl val="0"/>
      </c:catAx>
      <c:valAx>
        <c:axId val="23675822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&quot;点&quot;" sourceLinked="0"/>
        <c:majorTickMark val="in"/>
        <c:minorTickMark val="none"/>
        <c:tickLblPos val="nextTo"/>
        <c:crossAx val="39913349"/>
        <c:crossesAt val="1"/>
        <c:crossBetween val="between"/>
        <c:dispUnits/>
      </c:valAx>
      <c:catAx>
        <c:axId val="11755807"/>
        <c:scaling>
          <c:orientation val="minMax"/>
        </c:scaling>
        <c:axPos val="b"/>
        <c:delete val="1"/>
        <c:majorTickMark val="in"/>
        <c:minorTickMark val="none"/>
        <c:tickLblPos val="nextTo"/>
        <c:crossAx val="38693400"/>
        <c:crosses val="autoZero"/>
        <c:auto val="1"/>
        <c:lblOffset val="100"/>
        <c:noMultiLvlLbl val="0"/>
      </c:catAx>
      <c:valAx>
        <c:axId val="38693400"/>
        <c:scaling>
          <c:orientation val="minMax"/>
        </c:scaling>
        <c:axPos val="l"/>
        <c:delete val="1"/>
        <c:majorTickMark val="in"/>
        <c:minorTickMark val="none"/>
        <c:tickLblPos val="nextTo"/>
        <c:crossAx val="11755807"/>
        <c:crosses val="max"/>
        <c:crossBetween val="between"/>
        <c:dispUnits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3175"/>
          <c:y val="0.10275"/>
          <c:w val="0.30725"/>
          <c:h val="0.1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4125"/>
          <c:w val="0.964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'各市落札率比較'!$E$2</c:f>
              <c:strCache>
                <c:ptCount val="1"/>
                <c:pt idx="0">
                  <c:v>総額計算による落札率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'各市落札率比較'!$A$3:$A$15</c:f>
              <c:strCache/>
            </c:strRef>
          </c:cat>
          <c:val>
            <c:numRef>
              <c:f>'各市落札率比較'!$E$3:$E$15</c:f>
              <c:numCache/>
            </c:numRef>
          </c:val>
        </c:ser>
        <c:axId val="12696281"/>
        <c:axId val="47157666"/>
      </c:barChart>
      <c:catAx>
        <c:axId val="12696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57666"/>
        <c:crosses val="autoZero"/>
        <c:auto val="1"/>
        <c:lblOffset val="100"/>
        <c:noMultiLvlLbl val="0"/>
      </c:catAx>
      <c:valAx>
        <c:axId val="47157666"/>
        <c:scaling>
          <c:orientation val="minMax"/>
          <c:max val="1"/>
          <c:min val="0.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269628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落札総額による比較</a:t>
            </a:r>
          </a:p>
        </c:rich>
      </c:tx>
      <c:layout>
        <c:manualLayout>
          <c:xMode val="factor"/>
          <c:yMode val="factor"/>
          <c:x val="0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075"/>
          <c:w val="0.981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cat>
            <c:strRef>
              <c:f>'各市落札率比較'!$G$3:$G$15</c:f>
              <c:strCache/>
            </c:strRef>
          </c:cat>
          <c:val>
            <c:numRef>
              <c:f>'各市落札率比較'!$I$3:$I$15</c:f>
              <c:numCache/>
            </c:numRef>
          </c:val>
        </c:ser>
        <c:axId val="21765811"/>
        <c:axId val="61674572"/>
      </c:barChart>
      <c:catAx>
        <c:axId val="2176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674572"/>
        <c:crosses val="autoZero"/>
        <c:auto val="1"/>
        <c:lblOffset val="100"/>
        <c:noMultiLvlLbl val="0"/>
      </c:catAx>
      <c:valAx>
        <c:axId val="61674572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&quot;\&quot;#,##0;&quot;\&quot;\-#,##0" sourceLinked="0"/>
        <c:majorTickMark val="in"/>
        <c:minorTickMark val="none"/>
        <c:tickLblPos val="nextTo"/>
        <c:crossAx val="21765811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1.1811023622047245" right="1.1811023622047245" top="1.5748031496062993" bottom="1.5748031496062993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15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2914650"/>
        <a:ext cx="6038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11</xdr:col>
      <xdr:colOff>0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6724650" y="2914650"/>
        <a:ext cx="60198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3.00390625" style="19" bestFit="1" customWidth="1"/>
    <col min="2" max="2" width="15.50390625" style="19" bestFit="1" customWidth="1"/>
    <col min="3" max="3" width="53.125" style="19" customWidth="1"/>
    <col min="4" max="5" width="7.50390625" style="19" bestFit="1" customWidth="1"/>
    <col min="6" max="6" width="9.25390625" style="19" bestFit="1" customWidth="1"/>
    <col min="7" max="8" width="7.50390625" style="19" bestFit="1" customWidth="1"/>
    <col min="9" max="9" width="9.25390625" style="19" bestFit="1" customWidth="1"/>
    <col min="10" max="16" width="7.50390625" style="19" bestFit="1" customWidth="1"/>
    <col min="17" max="16384" width="9.00390625" style="19" customWidth="1"/>
  </cols>
  <sheetData>
    <row r="1" spans="1:16" ht="17.25">
      <c r="A1" s="50"/>
      <c r="B1" s="51" t="s">
        <v>31</v>
      </c>
      <c r="C1" s="52" t="s">
        <v>611</v>
      </c>
      <c r="D1" s="52" t="s">
        <v>32</v>
      </c>
      <c r="E1" s="52" t="s">
        <v>33</v>
      </c>
      <c r="F1" s="52" t="s">
        <v>34</v>
      </c>
      <c r="G1" s="52" t="s">
        <v>35</v>
      </c>
      <c r="H1" s="52" t="s">
        <v>36</v>
      </c>
      <c r="I1" s="52" t="s">
        <v>37</v>
      </c>
      <c r="J1" s="52" t="s">
        <v>38</v>
      </c>
      <c r="K1" s="52" t="s">
        <v>39</v>
      </c>
      <c r="L1" s="52" t="s">
        <v>40</v>
      </c>
      <c r="M1" s="52" t="s">
        <v>41</v>
      </c>
      <c r="N1" s="52" t="s">
        <v>44</v>
      </c>
      <c r="O1" s="52" t="s">
        <v>42</v>
      </c>
      <c r="P1" s="52" t="s">
        <v>43</v>
      </c>
    </row>
    <row r="2" spans="1:16" ht="40.5">
      <c r="A2" s="20" t="s">
        <v>46</v>
      </c>
      <c r="B2" s="21" t="s">
        <v>603</v>
      </c>
      <c r="C2" s="22" t="s">
        <v>604</v>
      </c>
      <c r="D2" s="53">
        <v>10</v>
      </c>
      <c r="E2" s="53">
        <v>5</v>
      </c>
      <c r="F2" s="53">
        <v>5</v>
      </c>
      <c r="G2" s="53">
        <v>5</v>
      </c>
      <c r="H2" s="53">
        <v>5</v>
      </c>
      <c r="I2" s="53">
        <v>5</v>
      </c>
      <c r="J2" s="53">
        <v>5</v>
      </c>
      <c r="K2" s="53">
        <v>5</v>
      </c>
      <c r="L2" s="53">
        <v>5</v>
      </c>
      <c r="M2" s="53">
        <v>10</v>
      </c>
      <c r="N2" s="53">
        <v>5</v>
      </c>
      <c r="O2" s="53">
        <v>10</v>
      </c>
      <c r="P2" s="53">
        <v>5</v>
      </c>
    </row>
    <row r="3" spans="1:16" ht="27">
      <c r="A3" s="39"/>
      <c r="B3" s="21" t="s">
        <v>47</v>
      </c>
      <c r="C3" s="22" t="s">
        <v>605</v>
      </c>
      <c r="D3" s="53">
        <v>4</v>
      </c>
      <c r="E3" s="53">
        <v>4</v>
      </c>
      <c r="F3" s="53">
        <v>4</v>
      </c>
      <c r="G3" s="53">
        <v>4</v>
      </c>
      <c r="H3" s="53">
        <v>4</v>
      </c>
      <c r="I3" s="53">
        <v>4</v>
      </c>
      <c r="J3" s="53">
        <v>4</v>
      </c>
      <c r="K3" s="53">
        <v>4</v>
      </c>
      <c r="L3" s="53">
        <v>4</v>
      </c>
      <c r="M3" s="53">
        <v>4</v>
      </c>
      <c r="N3" s="53">
        <v>4</v>
      </c>
      <c r="O3" s="53">
        <v>0</v>
      </c>
      <c r="P3" s="53">
        <v>4</v>
      </c>
    </row>
    <row r="4" spans="1:16" ht="14.25">
      <c r="A4" s="39"/>
      <c r="B4" s="36"/>
      <c r="C4" s="23" t="s">
        <v>606</v>
      </c>
      <c r="D4" s="54">
        <v>4</v>
      </c>
      <c r="E4" s="54">
        <v>0</v>
      </c>
      <c r="F4" s="54">
        <v>4</v>
      </c>
      <c r="G4" s="54">
        <v>4</v>
      </c>
      <c r="H4" s="54">
        <v>4</v>
      </c>
      <c r="I4" s="54">
        <v>0</v>
      </c>
      <c r="J4" s="54">
        <v>0</v>
      </c>
      <c r="K4" s="54">
        <v>4</v>
      </c>
      <c r="L4" s="54">
        <v>4</v>
      </c>
      <c r="M4" s="54">
        <v>0</v>
      </c>
      <c r="N4" s="54">
        <v>4</v>
      </c>
      <c r="O4" s="54">
        <v>0</v>
      </c>
      <c r="P4" s="54">
        <v>4</v>
      </c>
    </row>
    <row r="5" spans="1:16" ht="14.25">
      <c r="A5" s="39"/>
      <c r="B5" s="36"/>
      <c r="C5" s="23" t="s">
        <v>607</v>
      </c>
      <c r="D5" s="54">
        <v>4</v>
      </c>
      <c r="E5" s="54">
        <v>4</v>
      </c>
      <c r="F5" s="54">
        <v>4</v>
      </c>
      <c r="G5" s="54">
        <v>4</v>
      </c>
      <c r="H5" s="54">
        <v>0</v>
      </c>
      <c r="I5" s="54">
        <v>0</v>
      </c>
      <c r="J5" s="54">
        <v>4</v>
      </c>
      <c r="K5" s="54">
        <v>0</v>
      </c>
      <c r="L5" s="54">
        <v>4</v>
      </c>
      <c r="M5" s="54">
        <v>0</v>
      </c>
      <c r="N5" s="54">
        <v>0</v>
      </c>
      <c r="O5" s="54">
        <v>0</v>
      </c>
      <c r="P5" s="54">
        <v>0</v>
      </c>
    </row>
    <row r="6" spans="1:16" ht="14.25">
      <c r="A6" s="39"/>
      <c r="B6" s="36"/>
      <c r="C6" s="23" t="s">
        <v>48</v>
      </c>
      <c r="D6" s="54">
        <v>0</v>
      </c>
      <c r="E6" s="54">
        <v>4</v>
      </c>
      <c r="F6" s="54">
        <v>0</v>
      </c>
      <c r="G6" s="54">
        <v>0</v>
      </c>
      <c r="H6" s="54">
        <v>0</v>
      </c>
      <c r="I6" s="54">
        <v>0</v>
      </c>
      <c r="J6" s="54">
        <v>4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</row>
    <row r="7" spans="1:16" ht="27">
      <c r="A7" s="39"/>
      <c r="B7" s="36"/>
      <c r="C7" s="22" t="s">
        <v>49</v>
      </c>
      <c r="D7" s="53">
        <v>0</v>
      </c>
      <c r="E7" s="53">
        <v>2</v>
      </c>
      <c r="F7" s="53">
        <v>0</v>
      </c>
      <c r="G7" s="53">
        <v>2</v>
      </c>
      <c r="H7" s="53">
        <v>2</v>
      </c>
      <c r="I7" s="53">
        <v>0</v>
      </c>
      <c r="J7" s="53">
        <v>0</v>
      </c>
      <c r="K7" s="53">
        <v>2</v>
      </c>
      <c r="L7" s="53">
        <v>2</v>
      </c>
      <c r="M7" s="53">
        <v>2</v>
      </c>
      <c r="N7" s="53">
        <v>1</v>
      </c>
      <c r="O7" s="53">
        <v>0</v>
      </c>
      <c r="P7" s="53">
        <v>1</v>
      </c>
    </row>
    <row r="8" spans="1:16" ht="27">
      <c r="A8" s="39"/>
      <c r="B8" s="36"/>
      <c r="C8" s="22" t="s">
        <v>50</v>
      </c>
      <c r="D8" s="53">
        <v>2</v>
      </c>
      <c r="E8" s="53">
        <v>2</v>
      </c>
      <c r="F8" s="53">
        <v>2</v>
      </c>
      <c r="G8" s="53">
        <v>2</v>
      </c>
      <c r="H8" s="53">
        <v>2</v>
      </c>
      <c r="I8" s="53">
        <v>2</v>
      </c>
      <c r="J8" s="53">
        <v>2</v>
      </c>
      <c r="K8" s="53">
        <v>2</v>
      </c>
      <c r="L8" s="53">
        <v>2</v>
      </c>
      <c r="M8" s="53">
        <v>2</v>
      </c>
      <c r="N8" s="53">
        <v>2</v>
      </c>
      <c r="O8" s="53">
        <v>2</v>
      </c>
      <c r="P8" s="53">
        <v>2</v>
      </c>
    </row>
    <row r="9" spans="1:16" ht="27">
      <c r="A9" s="39"/>
      <c r="B9" s="21" t="s">
        <v>51</v>
      </c>
      <c r="C9" s="22" t="s">
        <v>52</v>
      </c>
      <c r="D9" s="53">
        <v>10</v>
      </c>
      <c r="E9" s="53">
        <v>10</v>
      </c>
      <c r="F9" s="53">
        <v>10</v>
      </c>
      <c r="G9" s="53">
        <v>10</v>
      </c>
      <c r="H9" s="53">
        <v>5</v>
      </c>
      <c r="I9" s="53">
        <v>10</v>
      </c>
      <c r="J9" s="53">
        <v>10</v>
      </c>
      <c r="K9" s="53">
        <v>10</v>
      </c>
      <c r="L9" s="53">
        <v>10</v>
      </c>
      <c r="M9" s="53">
        <v>10</v>
      </c>
      <c r="N9" s="53">
        <v>10</v>
      </c>
      <c r="O9" s="53">
        <v>5</v>
      </c>
      <c r="P9" s="53">
        <v>5</v>
      </c>
    </row>
    <row r="10" spans="1:16" ht="14.25">
      <c r="A10" s="39"/>
      <c r="B10" s="36"/>
      <c r="C10" s="22" t="s">
        <v>608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</row>
    <row r="11" spans="1:16" ht="27">
      <c r="A11" s="40"/>
      <c r="B11" s="24" t="s">
        <v>53</v>
      </c>
      <c r="C11" s="24" t="s">
        <v>54</v>
      </c>
      <c r="D11" s="55">
        <v>10</v>
      </c>
      <c r="E11" s="55">
        <v>10</v>
      </c>
      <c r="F11" s="55">
        <v>10</v>
      </c>
      <c r="G11" s="55">
        <v>10</v>
      </c>
      <c r="H11" s="55">
        <v>10</v>
      </c>
      <c r="I11" s="55">
        <v>10</v>
      </c>
      <c r="J11" s="55">
        <v>10</v>
      </c>
      <c r="K11" s="55">
        <v>10</v>
      </c>
      <c r="L11" s="55">
        <v>10</v>
      </c>
      <c r="M11" s="55">
        <v>10</v>
      </c>
      <c r="N11" s="55">
        <v>10</v>
      </c>
      <c r="O11" s="55">
        <v>10</v>
      </c>
      <c r="P11" s="55">
        <v>10</v>
      </c>
    </row>
    <row r="12" spans="1:16" ht="27">
      <c r="A12" s="25" t="s">
        <v>55</v>
      </c>
      <c r="B12" s="26" t="s">
        <v>56</v>
      </c>
      <c r="C12" s="27" t="s">
        <v>57</v>
      </c>
      <c r="D12" s="56">
        <v>10</v>
      </c>
      <c r="E12" s="56">
        <v>10</v>
      </c>
      <c r="F12" s="56">
        <v>10</v>
      </c>
      <c r="G12" s="56">
        <v>0</v>
      </c>
      <c r="H12" s="56">
        <v>0</v>
      </c>
      <c r="I12" s="56">
        <v>0</v>
      </c>
      <c r="J12" s="56">
        <v>5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</row>
    <row r="13" spans="1:16" ht="14.25">
      <c r="A13" s="37" t="s">
        <v>45</v>
      </c>
      <c r="B13" s="37"/>
      <c r="C13" s="28" t="s">
        <v>58</v>
      </c>
      <c r="D13" s="57">
        <v>5</v>
      </c>
      <c r="E13" s="57">
        <v>5</v>
      </c>
      <c r="F13" s="57">
        <v>5</v>
      </c>
      <c r="G13" s="57">
        <v>5</v>
      </c>
      <c r="H13" s="57">
        <v>0</v>
      </c>
      <c r="I13" s="57">
        <v>5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</row>
    <row r="14" spans="1:16" ht="14.25">
      <c r="A14" s="37"/>
      <c r="B14" s="31"/>
      <c r="C14" s="28" t="s">
        <v>59</v>
      </c>
      <c r="D14" s="57">
        <v>5</v>
      </c>
      <c r="E14" s="57">
        <v>5</v>
      </c>
      <c r="F14" s="57">
        <v>5</v>
      </c>
      <c r="G14" s="57">
        <v>5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</row>
    <row r="15" spans="1:16" ht="13.5">
      <c r="A15" s="37"/>
      <c r="B15" s="25" t="s">
        <v>60</v>
      </c>
      <c r="C15" s="28" t="s">
        <v>61</v>
      </c>
      <c r="D15" s="29">
        <v>0.9836416394631846</v>
      </c>
      <c r="E15" s="29">
        <v>0.9867128254331421</v>
      </c>
      <c r="F15" s="41">
        <v>0.9675710268268573</v>
      </c>
      <c r="G15" s="41">
        <v>0.9650160748695354</v>
      </c>
      <c r="H15" s="30">
        <v>0.7815472985101418</v>
      </c>
      <c r="I15" s="41">
        <v>0.9021827000808408</v>
      </c>
      <c r="J15" s="29">
        <v>0.9885256351880521</v>
      </c>
      <c r="K15" s="41">
        <v>0.9288996042396397</v>
      </c>
      <c r="L15" s="29">
        <v>0.9963247101104021</v>
      </c>
      <c r="M15" s="29">
        <v>0.99339864199766</v>
      </c>
      <c r="N15" s="29">
        <v>0.9806216182207123</v>
      </c>
      <c r="O15" s="41">
        <v>0.9338949105531065</v>
      </c>
      <c r="P15" s="29">
        <v>0.9838343855851063</v>
      </c>
    </row>
    <row r="16" spans="1:16" ht="40.5">
      <c r="A16" s="42"/>
      <c r="B16" s="42" t="s">
        <v>609</v>
      </c>
      <c r="C16" s="43" t="s">
        <v>62</v>
      </c>
      <c r="D16" s="32">
        <f aca="true" t="shared" si="0" ref="D16:P16">IF(D15&lt;0.7,30,ROUND((1-D15)*100,0))</f>
        <v>2</v>
      </c>
      <c r="E16" s="32">
        <f t="shared" si="0"/>
        <v>1</v>
      </c>
      <c r="F16" s="32">
        <f t="shared" si="0"/>
        <v>3</v>
      </c>
      <c r="G16" s="32">
        <f t="shared" si="0"/>
        <v>3</v>
      </c>
      <c r="H16" s="32">
        <f t="shared" si="0"/>
        <v>22</v>
      </c>
      <c r="I16" s="32">
        <f t="shared" si="0"/>
        <v>10</v>
      </c>
      <c r="J16" s="32">
        <f t="shared" si="0"/>
        <v>1</v>
      </c>
      <c r="K16" s="32">
        <f t="shared" si="0"/>
        <v>7</v>
      </c>
      <c r="L16" s="32">
        <f t="shared" si="0"/>
        <v>0</v>
      </c>
      <c r="M16" s="32">
        <f t="shared" si="0"/>
        <v>1</v>
      </c>
      <c r="N16" s="32">
        <f>IF(N15&lt;0.7,30,ROUND((1-N15)*100,0))</f>
        <v>2</v>
      </c>
      <c r="O16" s="32">
        <f t="shared" si="0"/>
        <v>7</v>
      </c>
      <c r="P16" s="32">
        <f t="shared" si="0"/>
        <v>2</v>
      </c>
    </row>
    <row r="17" spans="1:16" ht="14.25">
      <c r="A17" s="44"/>
      <c r="B17" s="45"/>
      <c r="C17" s="46" t="s">
        <v>601</v>
      </c>
      <c r="D17" s="58">
        <f aca="true" t="shared" si="1" ref="D17:P17">SUM(D2:D11)</f>
        <v>44</v>
      </c>
      <c r="E17" s="58">
        <f t="shared" si="1"/>
        <v>41</v>
      </c>
      <c r="F17" s="58">
        <f t="shared" si="1"/>
        <v>39</v>
      </c>
      <c r="G17" s="58">
        <f t="shared" si="1"/>
        <v>41</v>
      </c>
      <c r="H17" s="58">
        <f t="shared" si="1"/>
        <v>32</v>
      </c>
      <c r="I17" s="58">
        <f t="shared" si="1"/>
        <v>31</v>
      </c>
      <c r="J17" s="58">
        <f t="shared" si="1"/>
        <v>39</v>
      </c>
      <c r="K17" s="58">
        <f t="shared" si="1"/>
        <v>37</v>
      </c>
      <c r="L17" s="58">
        <f t="shared" si="1"/>
        <v>41</v>
      </c>
      <c r="M17" s="58">
        <f t="shared" si="1"/>
        <v>38</v>
      </c>
      <c r="N17" s="58">
        <f>SUM(N2:N11)</f>
        <v>36</v>
      </c>
      <c r="O17" s="58">
        <f t="shared" si="1"/>
        <v>27</v>
      </c>
      <c r="P17" s="58">
        <f t="shared" si="1"/>
        <v>31</v>
      </c>
    </row>
    <row r="18" spans="1:16" ht="14.25">
      <c r="A18" s="47"/>
      <c r="B18" s="48"/>
      <c r="C18" s="46" t="s">
        <v>602</v>
      </c>
      <c r="D18" s="58">
        <f aca="true" t="shared" si="2" ref="D18:P18">SUM(D12:D14)+D16</f>
        <v>22</v>
      </c>
      <c r="E18" s="58">
        <f t="shared" si="2"/>
        <v>21</v>
      </c>
      <c r="F18" s="58">
        <f t="shared" si="2"/>
        <v>23</v>
      </c>
      <c r="G18" s="58">
        <f t="shared" si="2"/>
        <v>13</v>
      </c>
      <c r="H18" s="58">
        <f t="shared" si="2"/>
        <v>22</v>
      </c>
      <c r="I18" s="58">
        <f t="shared" si="2"/>
        <v>15</v>
      </c>
      <c r="J18" s="58">
        <f t="shared" si="2"/>
        <v>6</v>
      </c>
      <c r="K18" s="58">
        <f t="shared" si="2"/>
        <v>7</v>
      </c>
      <c r="L18" s="58">
        <f t="shared" si="2"/>
        <v>0</v>
      </c>
      <c r="M18" s="58">
        <f t="shared" si="2"/>
        <v>1</v>
      </c>
      <c r="N18" s="58">
        <f>SUM(N12:N14)+N16</f>
        <v>2</v>
      </c>
      <c r="O18" s="58">
        <f t="shared" si="2"/>
        <v>7</v>
      </c>
      <c r="P18" s="58">
        <f t="shared" si="2"/>
        <v>2</v>
      </c>
    </row>
    <row r="19" spans="1:16" ht="17.25">
      <c r="A19" s="47"/>
      <c r="B19" s="48"/>
      <c r="C19" s="49" t="s">
        <v>63</v>
      </c>
      <c r="D19" s="59">
        <f aca="true" t="shared" si="3" ref="D19:P19">SUM(D2:D14)+D16</f>
        <v>66</v>
      </c>
      <c r="E19" s="59">
        <f t="shared" si="3"/>
        <v>62</v>
      </c>
      <c r="F19" s="59">
        <f t="shared" si="3"/>
        <v>62</v>
      </c>
      <c r="G19" s="59">
        <f t="shared" si="3"/>
        <v>54</v>
      </c>
      <c r="H19" s="59">
        <f t="shared" si="3"/>
        <v>54</v>
      </c>
      <c r="I19" s="59">
        <f t="shared" si="3"/>
        <v>46</v>
      </c>
      <c r="J19" s="59">
        <f t="shared" si="3"/>
        <v>45</v>
      </c>
      <c r="K19" s="59">
        <f t="shared" si="3"/>
        <v>44</v>
      </c>
      <c r="L19" s="59">
        <f t="shared" si="3"/>
        <v>41</v>
      </c>
      <c r="M19" s="59">
        <f t="shared" si="3"/>
        <v>39</v>
      </c>
      <c r="N19" s="59">
        <f>SUM(N2:N14)+N16</f>
        <v>38</v>
      </c>
      <c r="O19" s="59">
        <f t="shared" si="3"/>
        <v>34</v>
      </c>
      <c r="P19" s="59">
        <f t="shared" si="3"/>
        <v>33</v>
      </c>
    </row>
    <row r="20" spans="1:16" ht="17.25">
      <c r="A20" s="47"/>
      <c r="B20" s="48"/>
      <c r="C20" s="49" t="s">
        <v>610</v>
      </c>
      <c r="D20" s="38">
        <f aca="true" t="shared" si="4" ref="D20:P20">RANK(D19,$D$19:$P$19)</f>
        <v>1</v>
      </c>
      <c r="E20" s="38">
        <f t="shared" si="4"/>
        <v>2</v>
      </c>
      <c r="F20" s="38">
        <f t="shared" si="4"/>
        <v>2</v>
      </c>
      <c r="G20" s="38">
        <f t="shared" si="4"/>
        <v>4</v>
      </c>
      <c r="H20" s="38">
        <f t="shared" si="4"/>
        <v>4</v>
      </c>
      <c r="I20" s="38">
        <f t="shared" si="4"/>
        <v>6</v>
      </c>
      <c r="J20" s="38">
        <f t="shared" si="4"/>
        <v>7</v>
      </c>
      <c r="K20" s="38">
        <f t="shared" si="4"/>
        <v>8</v>
      </c>
      <c r="L20" s="38">
        <f t="shared" si="4"/>
        <v>9</v>
      </c>
      <c r="M20" s="38">
        <f t="shared" si="4"/>
        <v>10</v>
      </c>
      <c r="N20" s="38">
        <f t="shared" si="4"/>
        <v>11</v>
      </c>
      <c r="O20" s="38">
        <f t="shared" si="4"/>
        <v>12</v>
      </c>
      <c r="P20" s="38">
        <f t="shared" si="4"/>
        <v>13</v>
      </c>
    </row>
    <row r="21" spans="1:16" ht="13.5">
      <c r="A21" s="33"/>
      <c r="B21" s="33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</row>
  </sheetData>
  <printOptions/>
  <pageMargins left="0.5905511811023623" right="0.3937007874015748" top="1.1811023622047245" bottom="1.1811023622047245" header="0.5118110236220472" footer="0.5118110236220472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594</v>
      </c>
    </row>
    <row r="3" spans="1:9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/>
      <c r="D4" t="s">
        <v>595</v>
      </c>
      <c r="F4" s="5">
        <v>5000000</v>
      </c>
      <c r="H4" s="5">
        <v>5068000</v>
      </c>
      <c r="I4" s="6">
        <f aca="true" t="shared" si="0" ref="I4:I37">F4/H4</f>
        <v>0.9865824782951855</v>
      </c>
    </row>
    <row r="5" spans="1:9" ht="13.5">
      <c r="A5" s="3"/>
      <c r="D5" t="s">
        <v>596</v>
      </c>
      <c r="F5" s="5">
        <v>5400000</v>
      </c>
      <c r="H5" s="5">
        <v>5504000</v>
      </c>
      <c r="I5" s="6">
        <f t="shared" si="0"/>
        <v>0.9811046511627907</v>
      </c>
    </row>
    <row r="6" spans="1:9" ht="13.5">
      <c r="A6" s="3"/>
      <c r="D6" t="s">
        <v>597</v>
      </c>
      <c r="F6" s="5">
        <v>4300000</v>
      </c>
      <c r="H6" s="5">
        <v>4405000</v>
      </c>
      <c r="I6" s="6">
        <f t="shared" si="0"/>
        <v>0.9761634506242906</v>
      </c>
    </row>
    <row r="7" spans="1:9" ht="13.5">
      <c r="A7" s="3"/>
      <c r="D7" t="s">
        <v>598</v>
      </c>
      <c r="F7" s="5">
        <v>1400000</v>
      </c>
      <c r="H7" s="5">
        <v>1470000</v>
      </c>
      <c r="I7" s="6">
        <f t="shared" si="0"/>
        <v>0.9523809523809523</v>
      </c>
    </row>
    <row r="8" spans="1:9" ht="13.5">
      <c r="A8" s="3"/>
      <c r="D8" t="s">
        <v>599</v>
      </c>
      <c r="F8" s="5">
        <v>226500000</v>
      </c>
      <c r="H8" s="5">
        <v>235560000</v>
      </c>
      <c r="I8" s="6">
        <f t="shared" si="0"/>
        <v>0.9615384615384616</v>
      </c>
    </row>
    <row r="9" spans="1:9" ht="13.5">
      <c r="A9" s="3"/>
      <c r="D9" t="s">
        <v>600</v>
      </c>
      <c r="F9" s="5">
        <v>2680000</v>
      </c>
      <c r="H9" s="5">
        <v>3197000</v>
      </c>
      <c r="I9" s="6">
        <f t="shared" si="0"/>
        <v>0.8382858930247107</v>
      </c>
    </row>
    <row r="10" spans="1:9" ht="13.5">
      <c r="A10" s="3"/>
      <c r="D10" t="s">
        <v>612</v>
      </c>
      <c r="F10" s="5">
        <v>2100000</v>
      </c>
      <c r="H10" s="5">
        <v>2583000</v>
      </c>
      <c r="I10" s="6">
        <f t="shared" si="0"/>
        <v>0.8130081300813008</v>
      </c>
    </row>
    <row r="11" spans="1:9" ht="13.5">
      <c r="A11" s="3"/>
      <c r="D11" t="s">
        <v>613</v>
      </c>
      <c r="F11" s="5">
        <v>1850000</v>
      </c>
      <c r="H11" s="5">
        <v>2178000</v>
      </c>
      <c r="I11" s="6">
        <f t="shared" si="0"/>
        <v>0.8494031221303948</v>
      </c>
    </row>
    <row r="12" spans="1:9" ht="13.5">
      <c r="A12" s="3"/>
      <c r="D12" t="s">
        <v>614</v>
      </c>
      <c r="F12" s="5">
        <v>6680000</v>
      </c>
      <c r="H12" s="5">
        <v>8236000</v>
      </c>
      <c r="I12" s="6">
        <f t="shared" si="0"/>
        <v>0.811073336571151</v>
      </c>
    </row>
    <row r="13" spans="1:9" ht="13.5">
      <c r="A13" s="3"/>
      <c r="D13" t="s">
        <v>615</v>
      </c>
      <c r="F13" s="5">
        <v>8900000</v>
      </c>
      <c r="H13" s="5">
        <v>9375000</v>
      </c>
      <c r="I13" s="6">
        <f t="shared" si="0"/>
        <v>0.9493333333333334</v>
      </c>
    </row>
    <row r="14" spans="1:9" ht="13.5">
      <c r="A14" s="3"/>
      <c r="D14" t="s">
        <v>616</v>
      </c>
      <c r="F14" s="5">
        <v>8600000</v>
      </c>
      <c r="H14" s="5">
        <v>8850000</v>
      </c>
      <c r="I14" s="6">
        <f t="shared" si="0"/>
        <v>0.9717514124293786</v>
      </c>
    </row>
    <row r="15" spans="1:9" ht="13.5">
      <c r="A15" s="3"/>
      <c r="D15" t="s">
        <v>617</v>
      </c>
      <c r="F15" s="5">
        <v>2250000</v>
      </c>
      <c r="H15" s="5">
        <v>2455000</v>
      </c>
      <c r="I15" s="6">
        <f t="shared" si="0"/>
        <v>0.9164969450101833</v>
      </c>
    </row>
    <row r="16" spans="1:9" ht="13.5">
      <c r="A16" s="3"/>
      <c r="D16" t="s">
        <v>618</v>
      </c>
      <c r="F16" s="5">
        <v>2880000</v>
      </c>
      <c r="H16" s="5">
        <v>3029000</v>
      </c>
      <c r="I16" s="6">
        <f t="shared" si="0"/>
        <v>0.950808847804556</v>
      </c>
    </row>
    <row r="17" spans="1:9" ht="13.5">
      <c r="A17" s="3"/>
      <c r="D17" t="s">
        <v>619</v>
      </c>
      <c r="F17" s="5">
        <v>5720000</v>
      </c>
      <c r="H17" s="5">
        <v>6019000</v>
      </c>
      <c r="I17" s="6">
        <f t="shared" si="0"/>
        <v>0.9503239740820735</v>
      </c>
    </row>
    <row r="18" spans="1:9" ht="13.5">
      <c r="A18" s="3"/>
      <c r="D18" t="s">
        <v>620</v>
      </c>
      <c r="F18" s="5">
        <v>2900000</v>
      </c>
      <c r="H18" s="5">
        <v>2930000</v>
      </c>
      <c r="I18" s="6">
        <f t="shared" si="0"/>
        <v>0.9897610921501706</v>
      </c>
    </row>
    <row r="19" spans="1:9" ht="13.5">
      <c r="A19" s="3"/>
      <c r="D19" t="s">
        <v>621</v>
      </c>
      <c r="F19" s="5">
        <v>2980000</v>
      </c>
      <c r="H19" s="5">
        <v>3524000</v>
      </c>
      <c r="I19" s="6">
        <f t="shared" si="0"/>
        <v>0.8456299659477866</v>
      </c>
    </row>
    <row r="20" spans="1:9" ht="13.5">
      <c r="A20" s="3"/>
      <c r="D20" t="s">
        <v>622</v>
      </c>
      <c r="F20" s="5">
        <v>34400000</v>
      </c>
      <c r="H20" s="5">
        <v>34788000</v>
      </c>
      <c r="I20" s="6">
        <f t="shared" si="0"/>
        <v>0.9888467287570426</v>
      </c>
    </row>
    <row r="21" spans="1:9" ht="13.5">
      <c r="A21" s="3"/>
      <c r="D21" t="s">
        <v>623</v>
      </c>
      <c r="F21" s="5">
        <v>2980000</v>
      </c>
      <c r="H21" s="5">
        <v>3158000</v>
      </c>
      <c r="I21" s="6">
        <f t="shared" si="0"/>
        <v>0.9436352121595947</v>
      </c>
    </row>
    <row r="22" spans="1:9" ht="13.5">
      <c r="A22" s="3"/>
      <c r="D22" t="s">
        <v>624</v>
      </c>
      <c r="F22" s="5">
        <v>138000000</v>
      </c>
      <c r="H22" s="5">
        <v>139114000</v>
      </c>
      <c r="I22" s="6">
        <f t="shared" si="0"/>
        <v>0.9919921790761533</v>
      </c>
    </row>
    <row r="23" spans="1:9" ht="13.5">
      <c r="A23" s="3"/>
      <c r="D23" t="s">
        <v>625</v>
      </c>
      <c r="F23" s="5">
        <v>4140000</v>
      </c>
      <c r="H23" s="5">
        <v>4603000</v>
      </c>
      <c r="I23" s="6">
        <f t="shared" si="0"/>
        <v>0.8994134260265044</v>
      </c>
    </row>
    <row r="24" spans="1:9" ht="13.5">
      <c r="A24" s="3"/>
      <c r="D24" t="s">
        <v>626</v>
      </c>
      <c r="F24" s="5">
        <v>34100000</v>
      </c>
      <c r="H24" s="5">
        <v>35778000</v>
      </c>
      <c r="I24" s="6">
        <f t="shared" si="0"/>
        <v>0.9530996701883839</v>
      </c>
    </row>
    <row r="25" spans="1:9" ht="13.5">
      <c r="A25" s="3"/>
      <c r="D25" t="s">
        <v>627</v>
      </c>
      <c r="F25" s="5">
        <v>13400000</v>
      </c>
      <c r="H25" s="5">
        <v>13592000</v>
      </c>
      <c r="I25" s="6">
        <f t="shared" si="0"/>
        <v>0.9858740435550324</v>
      </c>
    </row>
    <row r="26" spans="1:9" ht="13.5">
      <c r="A26" s="3"/>
      <c r="D26" t="s">
        <v>628</v>
      </c>
      <c r="F26" s="5">
        <v>12200000</v>
      </c>
      <c r="H26" s="5">
        <v>12404000</v>
      </c>
      <c r="I26" s="6">
        <f t="shared" si="0"/>
        <v>0.983553692357304</v>
      </c>
    </row>
    <row r="27" spans="1:9" ht="13.5">
      <c r="A27" s="3"/>
      <c r="D27" t="s">
        <v>630</v>
      </c>
      <c r="F27" s="5">
        <v>16000000</v>
      </c>
      <c r="H27" s="5">
        <v>16236000</v>
      </c>
      <c r="I27" s="6">
        <f t="shared" si="0"/>
        <v>0.9854644000985464</v>
      </c>
    </row>
    <row r="28" spans="1:9" ht="13.5">
      <c r="A28" s="3"/>
      <c r="D28" t="s">
        <v>629</v>
      </c>
      <c r="F28" s="5">
        <v>22000000</v>
      </c>
      <c r="H28" s="5">
        <v>22215000</v>
      </c>
      <c r="I28" s="6">
        <f t="shared" si="0"/>
        <v>0.9903218546027459</v>
      </c>
    </row>
    <row r="29" spans="1:9" ht="13.5">
      <c r="A29" s="3"/>
      <c r="D29" t="s">
        <v>631</v>
      </c>
      <c r="E29" s="8"/>
      <c r="F29" s="5">
        <v>12500000</v>
      </c>
      <c r="H29" s="5">
        <v>12662000</v>
      </c>
      <c r="I29" s="6">
        <f t="shared" si="0"/>
        <v>0.987205812667825</v>
      </c>
    </row>
    <row r="30" spans="1:9" ht="13.5">
      <c r="A30" s="3"/>
      <c r="D30" t="s">
        <v>632</v>
      </c>
      <c r="E30" s="8"/>
      <c r="F30" s="5">
        <v>64500000</v>
      </c>
      <c r="H30" s="5">
        <v>64548000</v>
      </c>
      <c r="I30" s="6">
        <f t="shared" si="0"/>
        <v>0.9992563673545268</v>
      </c>
    </row>
    <row r="31" spans="1:9" ht="13.5">
      <c r="A31" s="3"/>
      <c r="D31" t="s">
        <v>633</v>
      </c>
      <c r="F31" s="5">
        <v>7480000</v>
      </c>
      <c r="H31" s="5">
        <v>8217000</v>
      </c>
      <c r="I31" s="6">
        <f t="shared" si="0"/>
        <v>0.9103078982597055</v>
      </c>
    </row>
    <row r="32" spans="1:9" ht="13.5">
      <c r="A32" s="3"/>
      <c r="D32" t="s">
        <v>634</v>
      </c>
      <c r="F32" s="5">
        <v>3440000</v>
      </c>
      <c r="H32" s="5">
        <v>3593000</v>
      </c>
      <c r="I32" s="6">
        <f t="shared" si="0"/>
        <v>0.9574172001113276</v>
      </c>
    </row>
    <row r="33" spans="1:9" ht="13.5">
      <c r="A33" s="3"/>
      <c r="D33" t="s">
        <v>635</v>
      </c>
      <c r="F33" s="5">
        <v>3200000</v>
      </c>
      <c r="H33" s="5">
        <v>3920000</v>
      </c>
      <c r="I33" s="6">
        <f t="shared" si="0"/>
        <v>0.8163265306122449</v>
      </c>
    </row>
    <row r="34" spans="1:9" ht="13.5">
      <c r="A34" s="3"/>
      <c r="D34" t="s">
        <v>636</v>
      </c>
      <c r="F34" s="5">
        <v>2810000</v>
      </c>
      <c r="H34" s="5">
        <v>3138000</v>
      </c>
      <c r="I34" s="6">
        <f t="shared" si="0"/>
        <v>0.8954748247291269</v>
      </c>
    </row>
    <row r="35" spans="1:9" ht="13.5">
      <c r="A35" s="3"/>
      <c r="D35" t="s">
        <v>637</v>
      </c>
      <c r="F35" s="5">
        <v>15500000</v>
      </c>
      <c r="H35" s="5">
        <v>15968000</v>
      </c>
      <c r="I35" s="6">
        <f t="shared" si="0"/>
        <v>0.970691382765531</v>
      </c>
    </row>
    <row r="36" spans="1:9" ht="13.5">
      <c r="A36" s="3"/>
      <c r="D36" t="s">
        <v>638</v>
      </c>
      <c r="F36" s="5">
        <v>7520000</v>
      </c>
      <c r="H36" s="5">
        <v>8642000</v>
      </c>
      <c r="I36" s="6">
        <f t="shared" si="0"/>
        <v>0.8701689423744503</v>
      </c>
    </row>
    <row r="37" spans="1:9" ht="13.5">
      <c r="A37" s="3"/>
      <c r="D37" t="s">
        <v>639</v>
      </c>
      <c r="F37" s="5">
        <v>7150000</v>
      </c>
      <c r="H37" s="5">
        <v>8830000</v>
      </c>
      <c r="I37" s="6">
        <f t="shared" si="0"/>
        <v>0.8097395243488109</v>
      </c>
    </row>
    <row r="38" spans="1:9" ht="13.5">
      <c r="A38" s="3"/>
      <c r="D38" t="s">
        <v>640</v>
      </c>
      <c r="F38" s="5">
        <v>3500000</v>
      </c>
      <c r="H38" s="5">
        <v>3969000</v>
      </c>
      <c r="I38" s="6">
        <f aca="true" t="shared" si="1" ref="I38:I49">F38/H38</f>
        <v>0.8818342151675485</v>
      </c>
    </row>
    <row r="39" spans="1:9" ht="13.5">
      <c r="A39" s="3"/>
      <c r="D39" t="s">
        <v>641</v>
      </c>
      <c r="F39" s="5">
        <v>13500000</v>
      </c>
      <c r="H39" s="5">
        <v>13830000</v>
      </c>
      <c r="I39" s="6">
        <f t="shared" si="1"/>
        <v>0.9761388286334056</v>
      </c>
    </row>
    <row r="40" spans="1:9" ht="13.5">
      <c r="A40" s="3"/>
      <c r="D40" t="s">
        <v>642</v>
      </c>
      <c r="F40" s="5">
        <v>5260000</v>
      </c>
      <c r="H40" s="5">
        <v>6266000</v>
      </c>
      <c r="I40" s="6">
        <f t="shared" si="1"/>
        <v>0.8394510054261092</v>
      </c>
    </row>
    <row r="41" spans="1:9" ht="13.5">
      <c r="A41" s="3"/>
      <c r="D41" t="s">
        <v>643</v>
      </c>
      <c r="F41" s="5">
        <v>3700000</v>
      </c>
      <c r="H41" s="5">
        <v>3910000</v>
      </c>
      <c r="I41" s="6">
        <f t="shared" si="1"/>
        <v>0.9462915601023018</v>
      </c>
    </row>
    <row r="42" spans="1:9" ht="13.5">
      <c r="A42" s="3"/>
      <c r="D42" t="s">
        <v>644</v>
      </c>
      <c r="F42" s="5">
        <v>3000000</v>
      </c>
      <c r="H42" s="5">
        <v>3118000</v>
      </c>
      <c r="I42" s="6">
        <f t="shared" si="1"/>
        <v>0.9621552277100706</v>
      </c>
    </row>
    <row r="43" spans="1:9" ht="13.5">
      <c r="A43" s="3"/>
      <c r="D43" t="s">
        <v>645</v>
      </c>
      <c r="F43" s="5">
        <v>12300000</v>
      </c>
      <c r="H43" s="5">
        <v>12731000</v>
      </c>
      <c r="I43" s="6">
        <f t="shared" si="1"/>
        <v>0.966145628780143</v>
      </c>
    </row>
    <row r="44" spans="1:9" ht="13.5">
      <c r="A44" s="3"/>
      <c r="D44" t="s">
        <v>646</v>
      </c>
      <c r="F44" s="5">
        <v>5700000</v>
      </c>
      <c r="H44" s="5">
        <v>5801000</v>
      </c>
      <c r="I44" s="6">
        <f t="shared" si="1"/>
        <v>0.9825892087571109</v>
      </c>
    </row>
    <row r="45" spans="1:9" ht="13.5">
      <c r="A45" s="3"/>
      <c r="D45" t="s">
        <v>647</v>
      </c>
      <c r="F45" s="5">
        <v>3000000</v>
      </c>
      <c r="H45" s="5">
        <v>3019000</v>
      </c>
      <c r="I45" s="6">
        <f t="shared" si="1"/>
        <v>0.9937065253395164</v>
      </c>
    </row>
    <row r="46" spans="1:9" ht="13.5">
      <c r="A46" s="3"/>
      <c r="D46" t="s">
        <v>648</v>
      </c>
      <c r="F46" s="5">
        <v>2750000</v>
      </c>
      <c r="H46" s="5">
        <v>2851000</v>
      </c>
      <c r="I46" s="6">
        <f t="shared" si="1"/>
        <v>0.9645738337425465</v>
      </c>
    </row>
    <row r="47" spans="1:9" ht="13.5">
      <c r="A47" s="3"/>
      <c r="D47" t="s">
        <v>0</v>
      </c>
      <c r="F47" s="5">
        <v>2100000</v>
      </c>
      <c r="H47" s="5">
        <v>2197000</v>
      </c>
      <c r="I47" s="6">
        <f t="shared" si="1"/>
        <v>0.9558488848429677</v>
      </c>
    </row>
    <row r="48" spans="1:9" ht="13.5">
      <c r="A48" s="3"/>
      <c r="D48" t="s">
        <v>27</v>
      </c>
      <c r="F48" s="5">
        <v>3000000</v>
      </c>
      <c r="H48" s="5">
        <v>3029000</v>
      </c>
      <c r="I48" s="6">
        <f t="shared" si="1"/>
        <v>0.9904258831297458</v>
      </c>
    </row>
    <row r="49" spans="1:9" ht="13.5">
      <c r="A49" s="3"/>
      <c r="D49" t="s">
        <v>28</v>
      </c>
      <c r="F49" s="5">
        <v>5940000</v>
      </c>
      <c r="H49" s="5">
        <v>6078000</v>
      </c>
      <c r="I49" s="6">
        <f t="shared" si="1"/>
        <v>0.9772951628825272</v>
      </c>
    </row>
    <row r="51" spans="1:9" ht="13.5">
      <c r="A51" s="8" t="s">
        <v>289</v>
      </c>
      <c r="B51" s="8"/>
      <c r="C51" s="8"/>
      <c r="D51" s="8"/>
      <c r="E51" s="8"/>
      <c r="F51" s="9">
        <f>AVERAGE(F4:F49)</f>
        <v>16417608.695652174</v>
      </c>
      <c r="G51" s="8"/>
      <c r="H51" s="9">
        <f>AVERAGE(H4:H49)</f>
        <v>17012782.608695652</v>
      </c>
      <c r="I51" s="10">
        <f>AVERAGE(I4:I49)</f>
        <v>0.937367210894034</v>
      </c>
    </row>
    <row r="52" spans="1:9" ht="13.5">
      <c r="A52" s="8" t="s">
        <v>290</v>
      </c>
      <c r="B52" s="8"/>
      <c r="C52" s="8"/>
      <c r="D52" s="11"/>
      <c r="E52" s="8"/>
      <c r="F52" s="9">
        <f>SUM(F4:F49)</f>
        <v>755210000</v>
      </c>
      <c r="G52" s="8"/>
      <c r="H52" s="9">
        <f>SUM(H4:H49)</f>
        <v>782588000</v>
      </c>
      <c r="I52" s="10">
        <f>F52/H52</f>
        <v>0.9650160748695354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25390625" style="0" bestFit="1" customWidth="1"/>
    <col min="9" max="9" width="7.625" style="0" bestFit="1" customWidth="1"/>
    <col min="10" max="10" width="12.50390625" style="0" customWidth="1"/>
  </cols>
  <sheetData>
    <row r="1" spans="1:2" ht="13.5">
      <c r="A1" t="s">
        <v>14</v>
      </c>
      <c r="B1" t="s">
        <v>64</v>
      </c>
    </row>
    <row r="3" spans="1:11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  <c r="J3" t="s">
        <v>305</v>
      </c>
      <c r="K3" t="s">
        <v>306</v>
      </c>
    </row>
    <row r="4" spans="1:11" ht="13.5">
      <c r="A4" s="3">
        <v>37028</v>
      </c>
      <c r="C4" t="s">
        <v>1</v>
      </c>
      <c r="D4" t="s">
        <v>2</v>
      </c>
      <c r="F4" s="5">
        <v>4880000</v>
      </c>
      <c r="G4" t="s">
        <v>6</v>
      </c>
      <c r="H4" s="5">
        <f>5166000/1.05</f>
        <v>4920000</v>
      </c>
      <c r="I4" s="6">
        <f>F4/H4</f>
        <v>0.991869918699187</v>
      </c>
      <c r="J4" s="5">
        <f>4132800/1.05</f>
        <v>3936000</v>
      </c>
      <c r="K4" s="6">
        <f>J4/H4</f>
        <v>0.8</v>
      </c>
    </row>
    <row r="5" spans="1:11" ht="13.5">
      <c r="A5" s="3">
        <v>37028</v>
      </c>
      <c r="C5" t="s">
        <v>3</v>
      </c>
      <c r="D5" t="s">
        <v>4</v>
      </c>
      <c r="F5" s="5">
        <v>35500000</v>
      </c>
      <c r="G5" t="s">
        <v>5</v>
      </c>
      <c r="H5" s="5">
        <f>37642500/1.05</f>
        <v>35850000</v>
      </c>
      <c r="I5" s="6">
        <f>F5/H5</f>
        <v>0.9902370990237099</v>
      </c>
      <c r="J5" s="5">
        <f>27313650/1.05</f>
        <v>26013000</v>
      </c>
      <c r="K5" s="6">
        <f>J5/H5</f>
        <v>0.7256066945606695</v>
      </c>
    </row>
    <row r="6" spans="1:11" ht="13.5">
      <c r="A6" s="3">
        <v>37028</v>
      </c>
      <c r="C6" t="s">
        <v>7</v>
      </c>
      <c r="D6" t="s">
        <v>8</v>
      </c>
      <c r="F6" s="5">
        <v>27000000</v>
      </c>
      <c r="G6" t="s">
        <v>9</v>
      </c>
      <c r="H6" s="5">
        <f>28738500/1.05</f>
        <v>27370000</v>
      </c>
      <c r="I6" s="6">
        <f>F6/H6</f>
        <v>0.9864815491413957</v>
      </c>
      <c r="J6" s="5">
        <f>20619900/1.05</f>
        <v>19638000</v>
      </c>
      <c r="K6" s="6">
        <f>J6/H6</f>
        <v>0.7175009134088418</v>
      </c>
    </row>
    <row r="7" spans="1:11" ht="13.5">
      <c r="A7" s="3">
        <v>37028</v>
      </c>
      <c r="C7" t="s">
        <v>1</v>
      </c>
      <c r="D7" t="s">
        <v>10</v>
      </c>
      <c r="F7" s="5">
        <v>160000000</v>
      </c>
      <c r="G7" t="s">
        <v>11</v>
      </c>
      <c r="H7" s="5">
        <f>174363000/1.05</f>
        <v>166060000</v>
      </c>
      <c r="I7" s="6">
        <f>F7/H7</f>
        <v>0.9635071660845478</v>
      </c>
      <c r="J7" s="5">
        <f>139490400/1.05</f>
        <v>132848000</v>
      </c>
      <c r="K7" s="6">
        <f>J7/H7</f>
        <v>0.8</v>
      </c>
    </row>
    <row r="8" spans="1:11" ht="13.5">
      <c r="A8" s="3">
        <v>37028</v>
      </c>
      <c r="C8" t="s">
        <v>1</v>
      </c>
      <c r="D8" t="s">
        <v>12</v>
      </c>
      <c r="F8" s="5">
        <v>315000000</v>
      </c>
      <c r="G8" t="s">
        <v>13</v>
      </c>
      <c r="H8" s="5">
        <f>333060000/1.05</f>
        <v>317200000</v>
      </c>
      <c r="I8" s="6">
        <f>F8/H8</f>
        <v>0.9930643127364439</v>
      </c>
      <c r="J8" s="5">
        <f>266448000/1.05</f>
        <v>253760000</v>
      </c>
      <c r="K8" s="6">
        <f>J8/H8</f>
        <v>0.8</v>
      </c>
    </row>
    <row r="10" spans="1:9" ht="13.5">
      <c r="A10" s="8" t="s">
        <v>289</v>
      </c>
      <c r="B10" s="8"/>
      <c r="C10" s="8"/>
      <c r="D10" s="8"/>
      <c r="E10" s="8"/>
      <c r="F10" s="9">
        <f>AVERAGE(F4:F8)</f>
        <v>108476000</v>
      </c>
      <c r="G10" s="8"/>
      <c r="H10" s="9">
        <f>AVERAGE(H4:H8)</f>
        <v>110280000</v>
      </c>
      <c r="I10" s="10">
        <f>AVERAGE(I4:I8)</f>
        <v>0.985032009137057</v>
      </c>
    </row>
    <row r="11" spans="1:9" ht="13.5">
      <c r="A11" s="8" t="s">
        <v>290</v>
      </c>
      <c r="B11" s="8"/>
      <c r="C11" s="8"/>
      <c r="D11" s="11"/>
      <c r="E11" s="8"/>
      <c r="F11" s="9">
        <f>SUM(F4:F8)</f>
        <v>542380000</v>
      </c>
      <c r="G11" s="8"/>
      <c r="H11" s="9">
        <f>SUM(H4:H8)</f>
        <v>551400000</v>
      </c>
      <c r="I11" s="10">
        <f>F11/H11</f>
        <v>0.9836416394631846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2.7539062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565</v>
      </c>
    </row>
    <row r="2" spans="6:8" ht="13.5">
      <c r="F2" t="s">
        <v>410</v>
      </c>
      <c r="H2" t="s">
        <v>410</v>
      </c>
    </row>
    <row r="3" spans="1:9" ht="13.5">
      <c r="A3" t="s">
        <v>294</v>
      </c>
      <c r="B3" t="s">
        <v>150</v>
      </c>
      <c r="C3" t="s">
        <v>151</v>
      </c>
      <c r="D3" t="s">
        <v>411</v>
      </c>
      <c r="E3" t="s">
        <v>412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37063</v>
      </c>
      <c r="B4" s="3"/>
      <c r="C4" t="s">
        <v>566</v>
      </c>
      <c r="D4" t="s">
        <v>569</v>
      </c>
      <c r="F4" s="5">
        <v>8780000</v>
      </c>
      <c r="G4" t="s">
        <v>582</v>
      </c>
      <c r="H4" s="5">
        <v>12000000</v>
      </c>
      <c r="I4" s="6">
        <f aca="true" t="shared" si="0" ref="I4:I16">F4/H4</f>
        <v>0.7316666666666667</v>
      </c>
    </row>
    <row r="5" spans="1:9" ht="13.5">
      <c r="A5" s="3">
        <v>37141</v>
      </c>
      <c r="B5" s="3"/>
      <c r="C5" t="s">
        <v>566</v>
      </c>
      <c r="D5" t="s">
        <v>570</v>
      </c>
      <c r="F5" s="5">
        <v>7800000</v>
      </c>
      <c r="G5" t="s">
        <v>584</v>
      </c>
      <c r="H5" s="5">
        <v>9400000</v>
      </c>
      <c r="I5" s="6">
        <f t="shared" si="0"/>
        <v>0.8297872340425532</v>
      </c>
    </row>
    <row r="6" spans="1:9" ht="13.5">
      <c r="A6" s="3">
        <v>37141</v>
      </c>
      <c r="B6" s="3"/>
      <c r="C6" t="s">
        <v>566</v>
      </c>
      <c r="D6" t="s">
        <v>571</v>
      </c>
      <c r="F6" s="5">
        <v>9500000</v>
      </c>
      <c r="G6" t="s">
        <v>585</v>
      </c>
      <c r="H6" s="5">
        <v>10900000</v>
      </c>
      <c r="I6" s="6">
        <f t="shared" si="0"/>
        <v>0.8715596330275229</v>
      </c>
    </row>
    <row r="7" spans="1:9" ht="13.5">
      <c r="A7" s="3">
        <v>37141</v>
      </c>
      <c r="B7" s="3"/>
      <c r="C7" t="s">
        <v>566</v>
      </c>
      <c r="D7" t="s">
        <v>572</v>
      </c>
      <c r="F7" s="5">
        <v>21000000</v>
      </c>
      <c r="G7" t="s">
        <v>586</v>
      </c>
      <c r="H7" s="5">
        <v>33800000</v>
      </c>
      <c r="I7" s="6">
        <f t="shared" si="0"/>
        <v>0.621301775147929</v>
      </c>
    </row>
    <row r="8" spans="1:9" ht="13.5">
      <c r="A8" s="3">
        <v>37174</v>
      </c>
      <c r="B8" s="3"/>
      <c r="C8" t="s">
        <v>566</v>
      </c>
      <c r="D8" t="s">
        <v>573</v>
      </c>
      <c r="F8" s="5">
        <v>3400000</v>
      </c>
      <c r="G8" t="s">
        <v>587</v>
      </c>
      <c r="H8" s="5">
        <v>3820000</v>
      </c>
      <c r="I8" s="6">
        <f t="shared" si="0"/>
        <v>0.8900523560209425</v>
      </c>
    </row>
    <row r="9" spans="1:9" ht="13.5">
      <c r="A9" s="3">
        <v>37174</v>
      </c>
      <c r="B9" s="3"/>
      <c r="C9" t="s">
        <v>566</v>
      </c>
      <c r="D9" t="s">
        <v>574</v>
      </c>
      <c r="F9" s="5">
        <v>1820000</v>
      </c>
      <c r="G9" t="s">
        <v>588</v>
      </c>
      <c r="H9" s="5">
        <v>2660000</v>
      </c>
      <c r="I9" s="6">
        <f t="shared" si="0"/>
        <v>0.6842105263157895</v>
      </c>
    </row>
    <row r="10" spans="1:9" ht="13.5">
      <c r="A10" s="3">
        <v>37183</v>
      </c>
      <c r="B10" s="3"/>
      <c r="C10" t="s">
        <v>583</v>
      </c>
      <c r="D10" t="s">
        <v>575</v>
      </c>
      <c r="F10" s="5">
        <v>8950000</v>
      </c>
      <c r="G10" t="s">
        <v>589</v>
      </c>
      <c r="H10" s="5">
        <v>10490000</v>
      </c>
      <c r="I10" s="6">
        <f t="shared" si="0"/>
        <v>0.8531935176358436</v>
      </c>
    </row>
    <row r="11" spans="1:9" ht="13.5">
      <c r="A11" s="3">
        <v>37197</v>
      </c>
      <c r="B11" s="3"/>
      <c r="C11" t="s">
        <v>566</v>
      </c>
      <c r="D11" t="s">
        <v>576</v>
      </c>
      <c r="F11" s="5">
        <v>1280000</v>
      </c>
      <c r="G11" t="s">
        <v>590</v>
      </c>
      <c r="H11" s="5">
        <v>2060000</v>
      </c>
      <c r="I11" s="6">
        <f t="shared" si="0"/>
        <v>0.6213592233009708</v>
      </c>
    </row>
    <row r="12" spans="1:9" ht="13.5">
      <c r="A12" s="3">
        <v>37197</v>
      </c>
      <c r="B12" s="3"/>
      <c r="C12" t="s">
        <v>566</v>
      </c>
      <c r="D12" t="s">
        <v>577</v>
      </c>
      <c r="F12" s="5">
        <v>2200000</v>
      </c>
      <c r="G12" t="s">
        <v>568</v>
      </c>
      <c r="H12" s="5">
        <v>2480000</v>
      </c>
      <c r="I12" s="6">
        <f t="shared" si="0"/>
        <v>0.8870967741935484</v>
      </c>
    </row>
    <row r="13" spans="1:9" ht="13.5">
      <c r="A13" s="3">
        <v>37197</v>
      </c>
      <c r="B13" s="3"/>
      <c r="C13" t="s">
        <v>566</v>
      </c>
      <c r="D13" t="s">
        <v>578</v>
      </c>
      <c r="F13" s="5">
        <v>2050000</v>
      </c>
      <c r="G13" t="s">
        <v>591</v>
      </c>
      <c r="H13" s="5">
        <v>2460000</v>
      </c>
      <c r="I13" s="6">
        <f t="shared" si="0"/>
        <v>0.8333333333333334</v>
      </c>
    </row>
    <row r="14" spans="1:9" ht="13.5">
      <c r="A14" s="3">
        <v>37210</v>
      </c>
      <c r="B14" s="3"/>
      <c r="C14" t="s">
        <v>566</v>
      </c>
      <c r="D14" t="s">
        <v>579</v>
      </c>
      <c r="F14" s="5">
        <v>2850000</v>
      </c>
      <c r="G14" t="s">
        <v>592</v>
      </c>
      <c r="H14" s="5">
        <v>3090000</v>
      </c>
      <c r="I14" s="6">
        <f t="shared" si="0"/>
        <v>0.9223300970873787</v>
      </c>
    </row>
    <row r="15" spans="1:9" ht="13.5">
      <c r="A15" s="3">
        <v>37243</v>
      </c>
      <c r="B15" s="3"/>
      <c r="C15" t="s">
        <v>583</v>
      </c>
      <c r="D15" t="s">
        <v>580</v>
      </c>
      <c r="F15" s="5">
        <v>5000000</v>
      </c>
      <c r="G15" t="s">
        <v>593</v>
      </c>
      <c r="H15" s="5">
        <v>5000000</v>
      </c>
      <c r="I15" s="6">
        <f t="shared" si="0"/>
        <v>1</v>
      </c>
    </row>
    <row r="16" spans="1:9" ht="13.5">
      <c r="A16" s="3">
        <v>37252</v>
      </c>
      <c r="B16" s="3"/>
      <c r="C16" t="s">
        <v>566</v>
      </c>
      <c r="D16" t="s">
        <v>581</v>
      </c>
      <c r="F16" s="5">
        <v>8800000</v>
      </c>
      <c r="G16" t="s">
        <v>591</v>
      </c>
      <c r="H16" s="5">
        <v>9270000</v>
      </c>
      <c r="I16" s="6">
        <f t="shared" si="0"/>
        <v>0.9492988133764833</v>
      </c>
    </row>
    <row r="17" spans="1:9" ht="13.5">
      <c r="A17" s="3">
        <v>37287</v>
      </c>
      <c r="B17" s="3"/>
      <c r="C17" t="s">
        <v>566</v>
      </c>
      <c r="D17" t="s">
        <v>567</v>
      </c>
      <c r="F17" s="5">
        <v>3650000</v>
      </c>
      <c r="G17" t="s">
        <v>568</v>
      </c>
      <c r="H17" s="5">
        <v>3990000</v>
      </c>
      <c r="I17" s="6">
        <f>F17/H17</f>
        <v>0.9147869674185464</v>
      </c>
    </row>
    <row r="19" spans="1:9" ht="13.5">
      <c r="A19" s="8" t="s">
        <v>289</v>
      </c>
      <c r="B19" s="8"/>
      <c r="C19" s="8"/>
      <c r="D19" s="8"/>
      <c r="E19" s="8"/>
      <c r="F19" s="9">
        <f>AVERAGE(F4:F17)</f>
        <v>6220000</v>
      </c>
      <c r="G19" s="8"/>
      <c r="H19" s="9">
        <f>AVERAGE(H4:H17)</f>
        <v>7958571.428571428</v>
      </c>
      <c r="I19" s="10">
        <f>AVERAGE(I4:I17)</f>
        <v>0.8292840655405362</v>
      </c>
    </row>
    <row r="20" spans="1:9" ht="13.5">
      <c r="A20" s="8" t="s">
        <v>290</v>
      </c>
      <c r="B20" s="8"/>
      <c r="C20" s="8"/>
      <c r="D20" s="11"/>
      <c r="E20" s="8"/>
      <c r="F20" s="9">
        <f>SUM(F4:F17)</f>
        <v>87080000</v>
      </c>
      <c r="G20" s="8"/>
      <c r="H20" s="9">
        <f>SUM(H4:H17)</f>
        <v>111420000</v>
      </c>
      <c r="I20" s="10">
        <f>F20/H20</f>
        <v>0.7815472985101418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292</v>
      </c>
    </row>
    <row r="2" spans="6:8" ht="13.5">
      <c r="F2" t="s">
        <v>288</v>
      </c>
      <c r="H2" t="s">
        <v>288</v>
      </c>
    </row>
    <row r="3" spans="1:9" ht="13.5">
      <c r="A3" t="s">
        <v>294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/>
      <c r="B4" t="s">
        <v>102</v>
      </c>
      <c r="C4" t="s">
        <v>291</v>
      </c>
      <c r="D4" t="s">
        <v>185</v>
      </c>
      <c r="F4" s="5">
        <v>418000000</v>
      </c>
      <c r="G4" t="s">
        <v>400</v>
      </c>
      <c r="H4" s="5">
        <v>431400000</v>
      </c>
      <c r="I4" s="6">
        <f aca="true" t="shared" si="0" ref="I4:I39">F4/H4</f>
        <v>0.9689383402874363</v>
      </c>
    </row>
    <row r="5" spans="1:9" ht="13.5">
      <c r="A5" s="3"/>
      <c r="B5" t="s">
        <v>102</v>
      </c>
      <c r="C5" t="s">
        <v>291</v>
      </c>
      <c r="D5" t="s">
        <v>186</v>
      </c>
      <c r="F5" s="5">
        <v>41200000</v>
      </c>
      <c r="G5" t="s">
        <v>401</v>
      </c>
      <c r="H5" s="5">
        <v>42000000</v>
      </c>
      <c r="I5" s="6">
        <f t="shared" si="0"/>
        <v>0.9809523809523809</v>
      </c>
    </row>
    <row r="6" spans="1:9" ht="13.5">
      <c r="A6" s="3"/>
      <c r="B6" t="s">
        <v>102</v>
      </c>
      <c r="C6" t="s">
        <v>291</v>
      </c>
      <c r="D6" t="s">
        <v>187</v>
      </c>
      <c r="F6" s="5">
        <v>46000000</v>
      </c>
      <c r="G6" t="s">
        <v>402</v>
      </c>
      <c r="H6" s="5">
        <v>46000000</v>
      </c>
      <c r="I6" s="6">
        <f t="shared" si="0"/>
        <v>1</v>
      </c>
    </row>
    <row r="7" spans="1:9" ht="13.5">
      <c r="A7" s="3"/>
      <c r="B7" t="s">
        <v>102</v>
      </c>
      <c r="C7" t="s">
        <v>291</v>
      </c>
      <c r="D7" t="s">
        <v>188</v>
      </c>
      <c r="F7" s="5">
        <v>2550000</v>
      </c>
      <c r="G7" t="s">
        <v>403</v>
      </c>
      <c r="H7" s="5">
        <v>2770000</v>
      </c>
      <c r="I7" s="6">
        <f t="shared" si="0"/>
        <v>0.9205776173285198</v>
      </c>
    </row>
    <row r="8" spans="1:9" ht="13.5">
      <c r="A8" s="3"/>
      <c r="B8" t="s">
        <v>102</v>
      </c>
      <c r="C8" t="s">
        <v>291</v>
      </c>
      <c r="D8" t="s">
        <v>189</v>
      </c>
      <c r="F8" s="5">
        <v>11100000</v>
      </c>
      <c r="G8" t="s">
        <v>404</v>
      </c>
      <c r="H8" s="5">
        <v>11300000</v>
      </c>
      <c r="I8" s="6">
        <f t="shared" si="0"/>
        <v>0.9823008849557522</v>
      </c>
    </row>
    <row r="9" spans="1:9" ht="13.5">
      <c r="A9" s="3"/>
      <c r="B9" t="s">
        <v>102</v>
      </c>
      <c r="C9" t="s">
        <v>291</v>
      </c>
      <c r="D9" t="s">
        <v>190</v>
      </c>
      <c r="F9" s="5">
        <v>6400000</v>
      </c>
      <c r="G9" t="s">
        <v>405</v>
      </c>
      <c r="H9" s="5">
        <v>6400000</v>
      </c>
      <c r="I9" s="6">
        <f t="shared" si="0"/>
        <v>1</v>
      </c>
    </row>
    <row r="10" spans="1:9" ht="13.5">
      <c r="A10" s="3"/>
      <c r="B10" t="s">
        <v>102</v>
      </c>
      <c r="C10" t="s">
        <v>291</v>
      </c>
      <c r="D10" t="s">
        <v>191</v>
      </c>
      <c r="F10" s="5">
        <v>5600000</v>
      </c>
      <c r="G10" t="s">
        <v>406</v>
      </c>
      <c r="H10" s="5">
        <v>5700000</v>
      </c>
      <c r="I10" s="6">
        <f t="shared" si="0"/>
        <v>0.9824561403508771</v>
      </c>
    </row>
    <row r="11" spans="1:9" ht="13.5">
      <c r="A11" s="3"/>
      <c r="B11" t="s">
        <v>102</v>
      </c>
      <c r="C11" t="s">
        <v>291</v>
      </c>
      <c r="D11" t="s">
        <v>192</v>
      </c>
      <c r="F11" s="5">
        <v>2850000</v>
      </c>
      <c r="G11" t="s">
        <v>405</v>
      </c>
      <c r="H11" s="5">
        <v>3020000</v>
      </c>
      <c r="I11" s="6">
        <f t="shared" si="0"/>
        <v>0.9437086092715232</v>
      </c>
    </row>
    <row r="12" spans="1:9" ht="13.5">
      <c r="A12" s="3"/>
      <c r="B12" t="s">
        <v>102</v>
      </c>
      <c r="C12" t="s">
        <v>291</v>
      </c>
      <c r="D12" t="s">
        <v>193</v>
      </c>
      <c r="F12" s="5">
        <v>2424000</v>
      </c>
      <c r="G12" t="s">
        <v>407</v>
      </c>
      <c r="H12" s="5">
        <v>2490000</v>
      </c>
      <c r="I12" s="6">
        <f t="shared" si="0"/>
        <v>0.9734939759036144</v>
      </c>
    </row>
    <row r="13" spans="1:9" ht="13.5">
      <c r="A13" s="3"/>
      <c r="B13" t="s">
        <v>102</v>
      </c>
      <c r="C13" t="s">
        <v>291</v>
      </c>
      <c r="D13" t="s">
        <v>194</v>
      </c>
      <c r="F13" s="5">
        <v>2666000</v>
      </c>
      <c r="G13" t="s">
        <v>407</v>
      </c>
      <c r="H13" s="5">
        <v>2739000</v>
      </c>
      <c r="I13" s="6">
        <f t="shared" si="0"/>
        <v>0.9733479372033589</v>
      </c>
    </row>
    <row r="14" spans="1:9" ht="13.5">
      <c r="A14" s="3"/>
      <c r="B14" t="s">
        <v>102</v>
      </c>
      <c r="C14" t="s">
        <v>291</v>
      </c>
      <c r="D14" t="s">
        <v>195</v>
      </c>
      <c r="F14" s="5">
        <v>6000000</v>
      </c>
      <c r="G14" t="s">
        <v>408</v>
      </c>
      <c r="H14" s="5">
        <v>6400000</v>
      </c>
      <c r="I14" s="6">
        <f t="shared" si="0"/>
        <v>0.9375</v>
      </c>
    </row>
    <row r="15" spans="1:9" ht="13.5">
      <c r="A15" s="3"/>
      <c r="B15" t="s">
        <v>102</v>
      </c>
      <c r="C15" t="s">
        <v>291</v>
      </c>
      <c r="D15" t="s">
        <v>196</v>
      </c>
      <c r="F15" s="5">
        <v>5000000</v>
      </c>
      <c r="G15" t="s">
        <v>409</v>
      </c>
      <c r="H15" s="5">
        <v>5300000</v>
      </c>
      <c r="I15" s="6">
        <f t="shared" si="0"/>
        <v>0.9433962264150944</v>
      </c>
    </row>
    <row r="16" spans="1:9" ht="13.5">
      <c r="A16" s="3"/>
      <c r="B16" t="s">
        <v>102</v>
      </c>
      <c r="C16" t="s">
        <v>291</v>
      </c>
      <c r="D16" t="s">
        <v>197</v>
      </c>
      <c r="F16" s="5">
        <v>10000000</v>
      </c>
      <c r="G16" t="s">
        <v>406</v>
      </c>
      <c r="H16" s="5">
        <v>10200000</v>
      </c>
      <c r="I16" s="6">
        <f t="shared" si="0"/>
        <v>0.9803921568627451</v>
      </c>
    </row>
    <row r="17" spans="1:9" ht="13.5">
      <c r="A17" s="3"/>
      <c r="B17" t="s">
        <v>102</v>
      </c>
      <c r="C17" t="s">
        <v>295</v>
      </c>
      <c r="D17" t="s">
        <v>198</v>
      </c>
      <c r="F17" s="5">
        <v>1700000</v>
      </c>
      <c r="G17" t="s">
        <v>380</v>
      </c>
      <c r="H17" s="5">
        <v>1790000</v>
      </c>
      <c r="I17" s="6">
        <f t="shared" si="0"/>
        <v>0.9497206703910615</v>
      </c>
    </row>
    <row r="18" spans="1:9" ht="13.5">
      <c r="A18" s="3"/>
      <c r="B18" t="s">
        <v>102</v>
      </c>
      <c r="C18" t="s">
        <v>295</v>
      </c>
      <c r="D18" t="s">
        <v>199</v>
      </c>
      <c r="F18" s="5">
        <v>1350000</v>
      </c>
      <c r="G18" t="s">
        <v>381</v>
      </c>
      <c r="H18" s="5">
        <v>1400000</v>
      </c>
      <c r="I18" s="6">
        <f t="shared" si="0"/>
        <v>0.9642857142857143</v>
      </c>
    </row>
    <row r="19" spans="1:9" ht="13.5">
      <c r="A19" s="3"/>
      <c r="B19" t="s">
        <v>102</v>
      </c>
      <c r="C19" t="s">
        <v>295</v>
      </c>
      <c r="D19" t="s">
        <v>200</v>
      </c>
      <c r="F19" s="5">
        <v>2800000</v>
      </c>
      <c r="G19" t="s">
        <v>382</v>
      </c>
      <c r="H19" s="5">
        <v>2910000</v>
      </c>
      <c r="I19" s="6">
        <f t="shared" si="0"/>
        <v>0.9621993127147767</v>
      </c>
    </row>
    <row r="20" spans="1:9" ht="13.5">
      <c r="A20" s="3"/>
      <c r="B20" t="s">
        <v>102</v>
      </c>
      <c r="C20" t="s">
        <v>295</v>
      </c>
      <c r="D20" t="s">
        <v>201</v>
      </c>
      <c r="F20" s="5">
        <v>10000000</v>
      </c>
      <c r="G20" t="s">
        <v>384</v>
      </c>
      <c r="H20" s="5">
        <v>10790000</v>
      </c>
      <c r="I20" s="6">
        <f t="shared" si="0"/>
        <v>0.9267840593141798</v>
      </c>
    </row>
    <row r="21" spans="1:9" ht="13.5">
      <c r="A21" s="3"/>
      <c r="B21" t="s">
        <v>102</v>
      </c>
      <c r="C21" t="s">
        <v>295</v>
      </c>
      <c r="D21" t="s">
        <v>202</v>
      </c>
      <c r="F21" s="5">
        <v>6300000</v>
      </c>
      <c r="G21" t="s">
        <v>385</v>
      </c>
      <c r="H21" s="5">
        <v>6490000</v>
      </c>
      <c r="I21" s="6">
        <f t="shared" si="0"/>
        <v>0.9707241910631741</v>
      </c>
    </row>
    <row r="22" spans="1:9" ht="13.5">
      <c r="A22" s="3"/>
      <c r="B22" t="s">
        <v>102</v>
      </c>
      <c r="C22" t="s">
        <v>295</v>
      </c>
      <c r="D22" t="s">
        <v>203</v>
      </c>
      <c r="F22" s="5">
        <v>1300000</v>
      </c>
      <c r="G22" t="s">
        <v>386</v>
      </c>
      <c r="H22" s="5">
        <v>1370000</v>
      </c>
      <c r="I22" s="6">
        <f t="shared" si="0"/>
        <v>0.948905109489051</v>
      </c>
    </row>
    <row r="23" spans="1:9" ht="13.5">
      <c r="A23" s="3"/>
      <c r="B23" t="s">
        <v>102</v>
      </c>
      <c r="C23" t="s">
        <v>295</v>
      </c>
      <c r="D23" t="s">
        <v>204</v>
      </c>
      <c r="F23" s="5">
        <v>1500000</v>
      </c>
      <c r="G23" t="s">
        <v>387</v>
      </c>
      <c r="H23" s="5">
        <v>1550000</v>
      </c>
      <c r="I23" s="6">
        <f t="shared" si="0"/>
        <v>0.967741935483871</v>
      </c>
    </row>
    <row r="24" spans="1:9" ht="13.5">
      <c r="A24" s="3"/>
      <c r="B24" t="s">
        <v>102</v>
      </c>
      <c r="C24" t="s">
        <v>295</v>
      </c>
      <c r="D24" t="s">
        <v>205</v>
      </c>
      <c r="F24" s="5">
        <v>4300000</v>
      </c>
      <c r="G24" t="s">
        <v>388</v>
      </c>
      <c r="H24" s="5">
        <v>4600000</v>
      </c>
      <c r="I24" s="6">
        <f t="shared" si="0"/>
        <v>0.9347826086956522</v>
      </c>
    </row>
    <row r="25" spans="1:9" ht="13.5">
      <c r="A25" s="3"/>
      <c r="B25" t="s">
        <v>102</v>
      </c>
      <c r="C25" t="s">
        <v>295</v>
      </c>
      <c r="D25" t="s">
        <v>206</v>
      </c>
      <c r="F25" s="5">
        <v>5300000</v>
      </c>
      <c r="G25" t="s">
        <v>389</v>
      </c>
      <c r="H25" s="5">
        <v>5650000</v>
      </c>
      <c r="I25" s="6">
        <f t="shared" si="0"/>
        <v>0.9380530973451328</v>
      </c>
    </row>
    <row r="26" spans="1:9" ht="13.5">
      <c r="A26" s="3"/>
      <c r="B26" t="s">
        <v>102</v>
      </c>
      <c r="C26" t="s">
        <v>295</v>
      </c>
      <c r="D26" t="s">
        <v>207</v>
      </c>
      <c r="F26" s="5">
        <v>7050000</v>
      </c>
      <c r="G26" t="s">
        <v>390</v>
      </c>
      <c r="H26" s="5">
        <v>7190000</v>
      </c>
      <c r="I26" s="6">
        <f t="shared" si="0"/>
        <v>0.980528511821975</v>
      </c>
    </row>
    <row r="27" spans="1:9" ht="13.5">
      <c r="A27" s="3"/>
      <c r="B27" t="s">
        <v>102</v>
      </c>
      <c r="C27" t="s">
        <v>295</v>
      </c>
      <c r="D27" t="s">
        <v>208</v>
      </c>
      <c r="F27" s="5">
        <v>16400000</v>
      </c>
      <c r="G27" t="s">
        <v>385</v>
      </c>
      <c r="H27" s="5">
        <v>16670000</v>
      </c>
      <c r="I27" s="6">
        <f t="shared" si="0"/>
        <v>0.9838032393521295</v>
      </c>
    </row>
    <row r="28" spans="1:9" ht="13.5">
      <c r="A28" s="3"/>
      <c r="B28" t="s">
        <v>102</v>
      </c>
      <c r="C28" t="s">
        <v>295</v>
      </c>
      <c r="D28" t="s">
        <v>209</v>
      </c>
      <c r="F28" s="5">
        <v>8100000</v>
      </c>
      <c r="G28" t="s">
        <v>391</v>
      </c>
      <c r="H28" s="5">
        <v>8410000</v>
      </c>
      <c r="I28" s="6">
        <f t="shared" si="0"/>
        <v>0.9631391200951248</v>
      </c>
    </row>
    <row r="29" spans="1:9" ht="13.5">
      <c r="A29" s="3"/>
      <c r="B29" t="s">
        <v>102</v>
      </c>
      <c r="C29" t="s">
        <v>295</v>
      </c>
      <c r="D29" t="s">
        <v>210</v>
      </c>
      <c r="E29" s="8"/>
      <c r="F29" s="5">
        <v>8150000</v>
      </c>
      <c r="G29" t="s">
        <v>392</v>
      </c>
      <c r="H29" s="5">
        <v>8530000</v>
      </c>
      <c r="I29" s="6">
        <f t="shared" si="0"/>
        <v>0.9554513481828839</v>
      </c>
    </row>
    <row r="30" spans="1:9" ht="13.5">
      <c r="A30" s="3"/>
      <c r="B30" t="s">
        <v>102</v>
      </c>
      <c r="C30" t="s">
        <v>295</v>
      </c>
      <c r="D30" t="s">
        <v>211</v>
      </c>
      <c r="E30" s="8"/>
      <c r="F30" s="5">
        <v>3500000</v>
      </c>
      <c r="G30" t="s">
        <v>393</v>
      </c>
      <c r="H30" s="5">
        <v>5850000</v>
      </c>
      <c r="I30" s="6">
        <f t="shared" si="0"/>
        <v>0.5982905982905983</v>
      </c>
    </row>
    <row r="31" spans="1:9" ht="13.5">
      <c r="A31" s="3"/>
      <c r="B31" t="s">
        <v>102</v>
      </c>
      <c r="C31" t="s">
        <v>295</v>
      </c>
      <c r="D31" t="s">
        <v>212</v>
      </c>
      <c r="F31" s="5">
        <v>7300000</v>
      </c>
      <c r="G31" t="s">
        <v>394</v>
      </c>
      <c r="H31" s="5">
        <v>7450000</v>
      </c>
      <c r="I31" s="6">
        <f t="shared" si="0"/>
        <v>0.9798657718120806</v>
      </c>
    </row>
    <row r="32" spans="1:9" ht="13.5">
      <c r="A32" s="3"/>
      <c r="B32" t="s">
        <v>102</v>
      </c>
      <c r="C32" t="s">
        <v>295</v>
      </c>
      <c r="D32" t="s">
        <v>213</v>
      </c>
      <c r="F32" s="5">
        <v>18200000</v>
      </c>
      <c r="G32" t="s">
        <v>395</v>
      </c>
      <c r="H32" s="5">
        <v>18730000</v>
      </c>
      <c r="I32" s="6">
        <f t="shared" si="0"/>
        <v>0.9717031500266952</v>
      </c>
    </row>
    <row r="33" spans="1:9" ht="13.5">
      <c r="A33" s="3"/>
      <c r="B33" t="s">
        <v>102</v>
      </c>
      <c r="C33" t="s">
        <v>295</v>
      </c>
      <c r="D33" t="s">
        <v>214</v>
      </c>
      <c r="F33" s="5">
        <v>2300000</v>
      </c>
      <c r="G33" t="s">
        <v>383</v>
      </c>
      <c r="H33" s="5">
        <v>2490000</v>
      </c>
      <c r="I33" s="6">
        <f t="shared" si="0"/>
        <v>0.9236947791164659</v>
      </c>
    </row>
    <row r="34" spans="1:9" ht="13.5">
      <c r="A34" s="3"/>
      <c r="B34" t="s">
        <v>102</v>
      </c>
      <c r="C34" t="s">
        <v>295</v>
      </c>
      <c r="D34" t="s">
        <v>215</v>
      </c>
      <c r="F34" s="5">
        <v>4000000</v>
      </c>
      <c r="G34" t="s">
        <v>396</v>
      </c>
      <c r="H34" s="5">
        <v>4330000</v>
      </c>
      <c r="I34" s="6">
        <f t="shared" si="0"/>
        <v>0.9237875288683602</v>
      </c>
    </row>
    <row r="35" spans="1:9" ht="13.5">
      <c r="A35" s="3"/>
      <c r="B35" t="s">
        <v>102</v>
      </c>
      <c r="C35" t="s">
        <v>295</v>
      </c>
      <c r="D35" t="s">
        <v>216</v>
      </c>
      <c r="F35" s="5">
        <v>5130000</v>
      </c>
      <c r="G35" t="s">
        <v>381</v>
      </c>
      <c r="H35" s="5">
        <v>5160000</v>
      </c>
      <c r="I35" s="6">
        <f t="shared" si="0"/>
        <v>0.9941860465116279</v>
      </c>
    </row>
    <row r="36" spans="1:9" ht="13.5">
      <c r="A36" s="3"/>
      <c r="B36" t="s">
        <v>102</v>
      </c>
      <c r="C36" t="s">
        <v>295</v>
      </c>
      <c r="D36" t="s">
        <v>217</v>
      </c>
      <c r="F36" s="5">
        <v>5600000</v>
      </c>
      <c r="G36" t="s">
        <v>397</v>
      </c>
      <c r="H36" s="5">
        <v>5610000</v>
      </c>
      <c r="I36" s="6">
        <f t="shared" si="0"/>
        <v>0.9982174688057041</v>
      </c>
    </row>
    <row r="37" spans="1:9" ht="13.5">
      <c r="A37" s="3"/>
      <c r="B37" t="s">
        <v>102</v>
      </c>
      <c r="C37" t="s">
        <v>295</v>
      </c>
      <c r="D37" t="s">
        <v>218</v>
      </c>
      <c r="F37" s="5">
        <v>5600000</v>
      </c>
      <c r="G37" t="s">
        <v>398</v>
      </c>
      <c r="H37" s="5">
        <v>6090000</v>
      </c>
      <c r="I37" s="6">
        <f t="shared" si="0"/>
        <v>0.9195402298850575</v>
      </c>
    </row>
    <row r="38" spans="1:9" ht="13.5">
      <c r="A38" s="3"/>
      <c r="B38" t="s">
        <v>102</v>
      </c>
      <c r="C38" t="s">
        <v>295</v>
      </c>
      <c r="D38" t="s">
        <v>219</v>
      </c>
      <c r="F38" s="5">
        <v>6250000</v>
      </c>
      <c r="G38" t="s">
        <v>399</v>
      </c>
      <c r="H38" s="5">
        <v>6330000</v>
      </c>
      <c r="I38" s="6">
        <f t="shared" si="0"/>
        <v>0.9873617693522907</v>
      </c>
    </row>
    <row r="39" spans="1:9" ht="13.5">
      <c r="A39" s="3"/>
      <c r="B39" t="s">
        <v>102</v>
      </c>
      <c r="C39" t="s">
        <v>295</v>
      </c>
      <c r="D39" t="s">
        <v>220</v>
      </c>
      <c r="F39" s="5">
        <v>2050000</v>
      </c>
      <c r="G39" t="s">
        <v>382</v>
      </c>
      <c r="H39" s="5">
        <v>2120000</v>
      </c>
      <c r="I39" s="6">
        <f t="shared" si="0"/>
        <v>0.9669811320754716</v>
      </c>
    </row>
    <row r="41" spans="1:9" ht="13.5">
      <c r="A41" s="8" t="s">
        <v>289</v>
      </c>
      <c r="B41" s="8"/>
      <c r="C41" s="8"/>
      <c r="D41" s="8"/>
      <c r="E41" s="8"/>
      <c r="F41" s="9">
        <f>AVERAGE(F4:F39)</f>
        <v>19276944.444444444</v>
      </c>
      <c r="G41" s="8"/>
      <c r="H41" s="9">
        <f>AVERAGE(H4:H39)</f>
        <v>19923027.777777776</v>
      </c>
      <c r="I41" s="10">
        <f>AVERAGE(I4:I39)</f>
        <v>0.9526892128475107</v>
      </c>
    </row>
    <row r="42" spans="1:9" ht="13.5">
      <c r="A42" s="8" t="s">
        <v>290</v>
      </c>
      <c r="B42" s="8"/>
      <c r="C42" s="8"/>
      <c r="D42" s="11"/>
      <c r="E42" s="8"/>
      <c r="F42" s="9">
        <f>SUM(F4:F39)</f>
        <v>693970000</v>
      </c>
      <c r="G42" s="8"/>
      <c r="H42" s="9">
        <f>SUM(H4:H39)</f>
        <v>717229000</v>
      </c>
      <c r="I42" s="10">
        <f>F42/H42</f>
        <v>0.9675710268268573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15</v>
      </c>
    </row>
    <row r="2" spans="6:8" ht="13.5">
      <c r="F2" t="s">
        <v>288</v>
      </c>
      <c r="H2" t="s">
        <v>288</v>
      </c>
    </row>
    <row r="3" spans="1:9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37041</v>
      </c>
      <c r="C4" t="s">
        <v>16</v>
      </c>
      <c r="D4" t="s">
        <v>20</v>
      </c>
      <c r="E4" t="s">
        <v>21</v>
      </c>
      <c r="F4" s="5">
        <v>15900000</v>
      </c>
      <c r="G4" t="s">
        <v>22</v>
      </c>
      <c r="H4" s="5">
        <v>22200000</v>
      </c>
      <c r="I4" s="6">
        <f>F4/H4</f>
        <v>0.7162162162162162</v>
      </c>
    </row>
    <row r="5" spans="1:9" ht="13.5">
      <c r="A5" s="3">
        <v>37193</v>
      </c>
      <c r="C5" t="s">
        <v>16</v>
      </c>
      <c r="D5" t="s">
        <v>17</v>
      </c>
      <c r="E5" t="s">
        <v>18</v>
      </c>
      <c r="F5" s="5">
        <v>15700000</v>
      </c>
      <c r="G5" t="s">
        <v>19</v>
      </c>
      <c r="H5" s="5">
        <v>20700000</v>
      </c>
      <c r="I5" s="6">
        <f>F5/H5</f>
        <v>0.7584541062801933</v>
      </c>
    </row>
    <row r="6" spans="1:9" ht="13.5">
      <c r="A6" s="3">
        <v>37235</v>
      </c>
      <c r="C6" t="s">
        <v>23</v>
      </c>
      <c r="D6" t="s">
        <v>24</v>
      </c>
      <c r="E6" t="s">
        <v>25</v>
      </c>
      <c r="F6" s="5">
        <v>80000000</v>
      </c>
      <c r="G6" t="s">
        <v>26</v>
      </c>
      <c r="H6" s="5">
        <v>80800000</v>
      </c>
      <c r="I6" s="6">
        <f>F6/H6</f>
        <v>0.9900990099009901</v>
      </c>
    </row>
    <row r="8" spans="1:9" ht="13.5">
      <c r="A8" s="8" t="s">
        <v>289</v>
      </c>
      <c r="B8" s="8"/>
      <c r="C8" s="8"/>
      <c r="D8" s="8"/>
      <c r="E8" s="8"/>
      <c r="F8" s="9">
        <f>AVERAGE(F4:F6)</f>
        <v>37200000</v>
      </c>
      <c r="G8" s="8"/>
      <c r="H8" s="9">
        <f>AVERAGE(H4:H6)</f>
        <v>41233333.333333336</v>
      </c>
      <c r="I8" s="10">
        <f>AVERAGE(I4:I6)</f>
        <v>0.8215897774658</v>
      </c>
    </row>
    <row r="9" spans="1:9" ht="13.5">
      <c r="A9" s="8" t="s">
        <v>290</v>
      </c>
      <c r="B9" s="8"/>
      <c r="C9" s="8"/>
      <c r="D9" s="11"/>
      <c r="E9" s="8"/>
      <c r="F9" s="9">
        <f>SUM(F4:F6)</f>
        <v>111600000</v>
      </c>
      <c r="G9" s="8"/>
      <c r="H9" s="9">
        <f>SUM(H4:H6)</f>
        <v>123700000</v>
      </c>
      <c r="I9" s="10">
        <f>F9/H9</f>
        <v>0.9021827000808408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2.375" style="0" bestFit="1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  <col min="10" max="10" width="11.875" style="0" bestFit="1" customWidth="1"/>
  </cols>
  <sheetData>
    <row r="1" ht="13.5">
      <c r="A1" t="s">
        <v>65</v>
      </c>
    </row>
    <row r="2" spans="6:8" ht="13.5">
      <c r="F2" t="s">
        <v>288</v>
      </c>
      <c r="H2" t="s">
        <v>288</v>
      </c>
    </row>
    <row r="3" spans="1:11" ht="13.5">
      <c r="A3" t="s">
        <v>293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  <c r="J3" t="s">
        <v>69</v>
      </c>
      <c r="K3" t="s">
        <v>306</v>
      </c>
    </row>
    <row r="4" spans="1:11" ht="13.5">
      <c r="A4" s="3">
        <v>37095</v>
      </c>
      <c r="D4" t="s">
        <v>66</v>
      </c>
      <c r="E4" t="s">
        <v>67</v>
      </c>
      <c r="F4" s="5">
        <v>360000000</v>
      </c>
      <c r="G4" t="s">
        <v>68</v>
      </c>
      <c r="H4" s="5">
        <v>393600000</v>
      </c>
      <c r="I4" s="6">
        <f aca="true" t="shared" si="0" ref="I4:I9">F4/H4</f>
        <v>0.9146341463414634</v>
      </c>
      <c r="J4" s="5">
        <v>334556000</v>
      </c>
      <c r="K4" s="6">
        <f>J4/H4</f>
        <v>0.849989837398374</v>
      </c>
    </row>
    <row r="5" spans="1:9" ht="13.5">
      <c r="A5" s="3">
        <v>37064</v>
      </c>
      <c r="D5" t="s">
        <v>70</v>
      </c>
      <c r="E5" t="s">
        <v>71</v>
      </c>
      <c r="F5" s="5">
        <v>81000000</v>
      </c>
      <c r="G5" t="s">
        <v>72</v>
      </c>
      <c r="H5" s="5">
        <v>81000000</v>
      </c>
      <c r="I5" s="6">
        <f t="shared" si="0"/>
        <v>1</v>
      </c>
    </row>
    <row r="6" spans="1:9" ht="13.5">
      <c r="A6" s="3">
        <v>37280</v>
      </c>
      <c r="D6" t="s">
        <v>73</v>
      </c>
      <c r="E6" t="s">
        <v>74</v>
      </c>
      <c r="F6" s="5">
        <v>8780000</v>
      </c>
      <c r="G6" t="s">
        <v>75</v>
      </c>
      <c r="H6" s="5">
        <v>8790000</v>
      </c>
      <c r="I6" s="6">
        <f t="shared" si="0"/>
        <v>0.9988623435722411</v>
      </c>
    </row>
    <row r="7" spans="1:9" ht="13.5">
      <c r="A7" s="3">
        <v>37280</v>
      </c>
      <c r="D7" t="s">
        <v>76</v>
      </c>
      <c r="E7" t="s">
        <v>77</v>
      </c>
      <c r="F7" s="5">
        <v>7275000</v>
      </c>
      <c r="G7" t="s">
        <v>78</v>
      </c>
      <c r="H7" s="5">
        <v>7294000</v>
      </c>
      <c r="I7" s="6">
        <f t="shared" si="0"/>
        <v>0.9973951192761173</v>
      </c>
    </row>
    <row r="8" spans="1:9" ht="13.5">
      <c r="A8" s="3">
        <v>37280</v>
      </c>
      <c r="D8" t="s">
        <v>79</v>
      </c>
      <c r="E8" t="s">
        <v>80</v>
      </c>
      <c r="F8" s="5">
        <v>13500000</v>
      </c>
      <c r="G8" t="s">
        <v>81</v>
      </c>
      <c r="H8" s="5">
        <v>13500000</v>
      </c>
      <c r="I8" s="6">
        <f t="shared" si="0"/>
        <v>1</v>
      </c>
    </row>
    <row r="9" spans="1:9" ht="13.5">
      <c r="A9" s="3">
        <v>37280</v>
      </c>
      <c r="D9" t="s">
        <v>83</v>
      </c>
      <c r="E9" t="s">
        <v>84</v>
      </c>
      <c r="F9" s="5">
        <v>11600000</v>
      </c>
      <c r="G9" t="s">
        <v>85</v>
      </c>
      <c r="H9" s="5">
        <v>12100000</v>
      </c>
      <c r="I9" s="6">
        <f t="shared" si="0"/>
        <v>0.9586776859504132</v>
      </c>
    </row>
    <row r="11" spans="1:9" ht="13.5">
      <c r="A11" s="8" t="s">
        <v>289</v>
      </c>
      <c r="B11" s="8"/>
      <c r="C11" s="8"/>
      <c r="D11" s="8"/>
      <c r="E11" s="8"/>
      <c r="F11" s="9">
        <f>AVERAGE(F4:F9)</f>
        <v>80359166.66666667</v>
      </c>
      <c r="G11" s="8"/>
      <c r="H11" s="9">
        <f>AVERAGE(H4:H9)</f>
        <v>86047333.33333333</v>
      </c>
      <c r="I11" s="10">
        <f>AVERAGE(I4:I9)</f>
        <v>0.9782615491900392</v>
      </c>
    </row>
    <row r="12" spans="1:9" ht="13.5">
      <c r="A12" s="8" t="s">
        <v>290</v>
      </c>
      <c r="B12" s="8"/>
      <c r="C12" s="8"/>
      <c r="D12" s="11"/>
      <c r="E12" s="8"/>
      <c r="F12" s="9">
        <f>SUM(F4:F9)</f>
        <v>482155000</v>
      </c>
      <c r="G12" s="8"/>
      <c r="H12" s="9">
        <f>SUM(H4:H9)</f>
        <v>516284000</v>
      </c>
      <c r="I12" s="10">
        <f>F12/H12</f>
        <v>0.9338949105531065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375" style="18" bestFit="1" customWidth="1"/>
    <col min="2" max="2" width="20.125" style="18" bestFit="1" customWidth="1"/>
    <col min="3" max="4" width="14.50390625" style="18" bestFit="1" customWidth="1"/>
    <col min="5" max="5" width="20.75390625" style="18" customWidth="1"/>
    <col min="6" max="6" width="9.00390625" style="18" customWidth="1"/>
    <col min="7" max="7" width="9.375" style="18" bestFit="1" customWidth="1"/>
    <col min="8" max="8" width="20.00390625" style="18" customWidth="1"/>
    <col min="9" max="10" width="14.50390625" style="18" bestFit="1" customWidth="1"/>
    <col min="11" max="11" width="20.625" style="18" customWidth="1"/>
    <col min="12" max="16384" width="9.00390625" style="18" customWidth="1"/>
  </cols>
  <sheetData>
    <row r="1" spans="1:7" ht="13.5">
      <c r="A1" s="18" t="s">
        <v>86</v>
      </c>
      <c r="G1" s="18" t="s">
        <v>86</v>
      </c>
    </row>
    <row r="2" spans="1:11" ht="13.5">
      <c r="A2" s="18" t="s">
        <v>87</v>
      </c>
      <c r="B2" s="18" t="s">
        <v>88</v>
      </c>
      <c r="C2" s="18" t="s">
        <v>89</v>
      </c>
      <c r="D2" s="18" t="s">
        <v>90</v>
      </c>
      <c r="E2" s="18" t="s">
        <v>290</v>
      </c>
      <c r="G2" s="18" t="s">
        <v>87</v>
      </c>
      <c r="H2" s="18" t="s">
        <v>88</v>
      </c>
      <c r="I2" s="18" t="s">
        <v>89</v>
      </c>
      <c r="J2" s="18" t="s">
        <v>90</v>
      </c>
      <c r="K2" s="18" t="s">
        <v>290</v>
      </c>
    </row>
    <row r="3" spans="1:11" ht="13.5">
      <c r="A3" s="18" t="s">
        <v>91</v>
      </c>
      <c r="B3" s="15">
        <v>0.9699558298547092</v>
      </c>
      <c r="C3" s="16">
        <v>2360900000</v>
      </c>
      <c r="D3" s="16">
        <v>2369609000</v>
      </c>
      <c r="E3" s="14">
        <v>0.9963247101104021</v>
      </c>
      <c r="G3" s="18" t="s">
        <v>91</v>
      </c>
      <c r="H3" s="15">
        <v>0.9699558298547092</v>
      </c>
      <c r="I3" s="16">
        <v>2360900000</v>
      </c>
      <c r="J3" s="16">
        <v>2369609000</v>
      </c>
      <c r="K3" s="15">
        <v>0.9963247101104021</v>
      </c>
    </row>
    <row r="4" spans="1:11" ht="13.5">
      <c r="A4" s="18" t="s">
        <v>149</v>
      </c>
      <c r="B4" s="14">
        <v>0.9816773141655744</v>
      </c>
      <c r="C4" s="16">
        <v>1305900000</v>
      </c>
      <c r="D4" s="16">
        <v>1314578000</v>
      </c>
      <c r="E4" s="14">
        <v>0.99339864199766</v>
      </c>
      <c r="G4" s="18" t="s">
        <v>92</v>
      </c>
      <c r="H4" s="15">
        <v>0.9550945709033745</v>
      </c>
      <c r="I4" s="16">
        <v>1711260000</v>
      </c>
      <c r="J4" s="16">
        <v>1734304000</v>
      </c>
      <c r="K4" s="15">
        <v>0.9867128254331421</v>
      </c>
    </row>
    <row r="5" spans="1:11" ht="13.5">
      <c r="A5" s="18" t="s">
        <v>93</v>
      </c>
      <c r="B5" s="14">
        <v>0.9872211767887432</v>
      </c>
      <c r="C5" s="16">
        <v>108550000</v>
      </c>
      <c r="D5" s="16">
        <v>109810000</v>
      </c>
      <c r="E5" s="14">
        <v>0.9885256351880521</v>
      </c>
      <c r="G5" s="18" t="s">
        <v>149</v>
      </c>
      <c r="H5" s="15">
        <v>0.9816773141655744</v>
      </c>
      <c r="I5" s="16">
        <v>1305900000</v>
      </c>
      <c r="J5" s="16">
        <v>1314578000</v>
      </c>
      <c r="K5" s="15">
        <v>0.99339864199766</v>
      </c>
    </row>
    <row r="6" spans="1:11" ht="13.5">
      <c r="A6" s="18" t="s">
        <v>92</v>
      </c>
      <c r="B6" s="15">
        <v>0.9550945709033745</v>
      </c>
      <c r="C6" s="16">
        <v>1711260000</v>
      </c>
      <c r="D6" s="16">
        <v>1734304000</v>
      </c>
      <c r="E6" s="14">
        <v>0.9867128254331421</v>
      </c>
      <c r="G6" s="18" t="s">
        <v>94</v>
      </c>
      <c r="H6" s="15">
        <v>0.937367210894034</v>
      </c>
      <c r="I6" s="16">
        <v>755210000</v>
      </c>
      <c r="J6" s="16">
        <v>782588000</v>
      </c>
      <c r="K6" s="15">
        <v>0.9650160748695354</v>
      </c>
    </row>
    <row r="7" spans="1:11" ht="13.5">
      <c r="A7" s="18" t="s">
        <v>95</v>
      </c>
      <c r="B7" s="14">
        <v>0.9870419924757022</v>
      </c>
      <c r="C7" s="16">
        <v>429000000</v>
      </c>
      <c r="D7" s="16">
        <v>436049000</v>
      </c>
      <c r="E7" s="14">
        <v>0.9838343855851063</v>
      </c>
      <c r="G7" s="18" t="s">
        <v>96</v>
      </c>
      <c r="H7" s="15">
        <v>0.9526892128475107</v>
      </c>
      <c r="I7" s="16">
        <v>693970000</v>
      </c>
      <c r="J7" s="16">
        <v>717229000</v>
      </c>
      <c r="K7" s="15">
        <v>0.9675710268268573</v>
      </c>
    </row>
    <row r="8" spans="1:11" ht="13.5">
      <c r="A8" s="18" t="s">
        <v>97</v>
      </c>
      <c r="B8" s="14">
        <v>0.985032009137057</v>
      </c>
      <c r="C8" s="16">
        <v>542380000</v>
      </c>
      <c r="D8" s="16">
        <v>551400000</v>
      </c>
      <c r="E8" s="14">
        <v>0.9836416394631846</v>
      </c>
      <c r="G8" s="18" t="s">
        <v>97</v>
      </c>
      <c r="H8" s="15">
        <v>0.985032009137057</v>
      </c>
      <c r="I8" s="16">
        <v>542380000</v>
      </c>
      <c r="J8" s="16">
        <v>551400000</v>
      </c>
      <c r="K8" s="15">
        <v>0.9836416394631846</v>
      </c>
    </row>
    <row r="9" spans="1:11" ht="13.5">
      <c r="A9" s="18" t="s">
        <v>98</v>
      </c>
      <c r="B9" s="15">
        <v>0.9545267572839169</v>
      </c>
      <c r="C9" s="16">
        <v>311720000</v>
      </c>
      <c r="D9" s="16">
        <v>317880000</v>
      </c>
      <c r="E9" s="14">
        <v>0.9806216182207123</v>
      </c>
      <c r="G9" s="18" t="s">
        <v>30</v>
      </c>
      <c r="H9" s="15">
        <v>0.9782615491900392</v>
      </c>
      <c r="I9" s="16">
        <v>482155000</v>
      </c>
      <c r="J9" s="16">
        <v>516284000</v>
      </c>
      <c r="K9" s="15">
        <v>0.9338949105531065</v>
      </c>
    </row>
    <row r="10" spans="1:11" ht="13.5">
      <c r="A10" s="18" t="s">
        <v>96</v>
      </c>
      <c r="B10" s="15">
        <v>0.9526892128475107</v>
      </c>
      <c r="C10" s="16">
        <v>693970000</v>
      </c>
      <c r="D10" s="16">
        <v>717229000</v>
      </c>
      <c r="E10" s="15">
        <v>0.9675710268268573</v>
      </c>
      <c r="G10" s="18" t="s">
        <v>95</v>
      </c>
      <c r="H10" s="15">
        <v>0.9870419924757022</v>
      </c>
      <c r="I10" s="16">
        <v>429000000</v>
      </c>
      <c r="J10" s="16">
        <v>436049000</v>
      </c>
      <c r="K10" s="15">
        <v>0.9838343855851063</v>
      </c>
    </row>
    <row r="11" spans="1:11" ht="13.5">
      <c r="A11" s="18" t="s">
        <v>94</v>
      </c>
      <c r="B11" s="15">
        <v>0.937367210894034</v>
      </c>
      <c r="C11" s="16">
        <v>755210000</v>
      </c>
      <c r="D11" s="16">
        <v>782588000</v>
      </c>
      <c r="E11" s="15">
        <v>0.9650160748695354</v>
      </c>
      <c r="G11" s="18" t="s">
        <v>99</v>
      </c>
      <c r="H11" s="15">
        <v>0.9489424759396071</v>
      </c>
      <c r="I11" s="16">
        <v>408400000</v>
      </c>
      <c r="J11" s="16">
        <v>439660000</v>
      </c>
      <c r="K11" s="15">
        <v>0.9288996042396397</v>
      </c>
    </row>
    <row r="12" spans="1:11" ht="13.5">
      <c r="A12" s="18" t="s">
        <v>30</v>
      </c>
      <c r="B12" s="15">
        <v>0.9782615491900392</v>
      </c>
      <c r="C12" s="16">
        <v>482155000</v>
      </c>
      <c r="D12" s="16">
        <v>516284000</v>
      </c>
      <c r="E12" s="15">
        <v>0.9338949105531065</v>
      </c>
      <c r="G12" s="18" t="s">
        <v>98</v>
      </c>
      <c r="H12" s="15">
        <v>0.9545267572839169</v>
      </c>
      <c r="I12" s="16">
        <v>311720000</v>
      </c>
      <c r="J12" s="16">
        <v>317880000</v>
      </c>
      <c r="K12" s="15">
        <v>0.9806216182207123</v>
      </c>
    </row>
    <row r="13" spans="1:11" ht="13.5">
      <c r="A13" s="18" t="s">
        <v>99</v>
      </c>
      <c r="B13" s="15">
        <v>0.9489424759396071</v>
      </c>
      <c r="C13" s="16">
        <v>408400000</v>
      </c>
      <c r="D13" s="16">
        <v>439660000</v>
      </c>
      <c r="E13" s="15">
        <v>0.9288996042396397</v>
      </c>
      <c r="G13" s="18" t="s">
        <v>100</v>
      </c>
      <c r="H13" s="15">
        <v>0.8215897774658</v>
      </c>
      <c r="I13" s="16">
        <v>111600000</v>
      </c>
      <c r="J13" s="16">
        <v>123700000</v>
      </c>
      <c r="K13" s="15">
        <v>0.9021827000808408</v>
      </c>
    </row>
    <row r="14" spans="1:11" ht="13.5">
      <c r="A14" s="18" t="s">
        <v>100</v>
      </c>
      <c r="B14" s="17">
        <v>0.8215897774658</v>
      </c>
      <c r="C14" s="16">
        <v>111600000</v>
      </c>
      <c r="D14" s="16">
        <v>123700000</v>
      </c>
      <c r="E14" s="15">
        <v>0.9021827000808408</v>
      </c>
      <c r="G14" s="18" t="s">
        <v>93</v>
      </c>
      <c r="H14" s="15">
        <v>0.9872211767887432</v>
      </c>
      <c r="I14" s="16">
        <v>108550000</v>
      </c>
      <c r="J14" s="16">
        <v>109810000</v>
      </c>
      <c r="K14" s="15">
        <v>0.9885256351880521</v>
      </c>
    </row>
    <row r="15" spans="1:11" ht="13.5">
      <c r="A15" s="18" t="s">
        <v>101</v>
      </c>
      <c r="B15" s="17">
        <v>0.8292840655405362</v>
      </c>
      <c r="C15" s="16">
        <v>87080000</v>
      </c>
      <c r="D15" s="16">
        <v>111420000</v>
      </c>
      <c r="E15" s="17">
        <v>0.7815472985101418</v>
      </c>
      <c r="G15" s="18" t="s">
        <v>101</v>
      </c>
      <c r="H15" s="15">
        <v>0.8292840655405362</v>
      </c>
      <c r="I15" s="16">
        <v>87080000</v>
      </c>
      <c r="J15" s="16">
        <v>111420000</v>
      </c>
      <c r="K15" s="15">
        <v>0.7815472985101418</v>
      </c>
    </row>
    <row r="16" spans="2:11" ht="13.5">
      <c r="B16" s="17"/>
      <c r="C16" s="16"/>
      <c r="D16" s="16"/>
      <c r="E16" s="17"/>
      <c r="H16" s="15"/>
      <c r="I16" s="16"/>
      <c r="J16" s="16"/>
      <c r="K16" s="15"/>
    </row>
    <row r="17" spans="1:11" ht="13.5">
      <c r="A17" s="60" t="s">
        <v>82</v>
      </c>
      <c r="B17" s="61">
        <f>AVERAGE(B3:B11,B13,B15)</f>
        <v>0.9535302378027968</v>
      </c>
      <c r="C17" s="62">
        <f>SUM(C3:C11,C13,C15)</f>
        <v>8714370000</v>
      </c>
      <c r="D17" s="62">
        <f>SUM(D3:D11,D13,D15)</f>
        <v>8884527000</v>
      </c>
      <c r="E17" s="61">
        <f>C17/D17</f>
        <v>0.9808479393444356</v>
      </c>
      <c r="H17" s="15"/>
      <c r="I17" s="16"/>
      <c r="J17" s="16"/>
      <c r="K17" s="15"/>
    </row>
  </sheetData>
  <printOptions/>
  <pageMargins left="0.75" right="0.75" top="1" bottom="1" header="0.512" footer="0.512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5.50390625" style="0" bestFit="1" customWidth="1"/>
    <col min="7" max="7" width="14.375" style="0" bestFit="1" customWidth="1"/>
    <col min="8" max="8" width="15.50390625" style="0" bestFit="1" customWidth="1"/>
    <col min="9" max="9" width="7.125" style="0" bestFit="1" customWidth="1"/>
  </cols>
  <sheetData>
    <row r="1" ht="13.5">
      <c r="A1" t="s">
        <v>149</v>
      </c>
    </row>
    <row r="2" spans="6:8" ht="13.5">
      <c r="F2" t="s">
        <v>227</v>
      </c>
      <c r="H2" t="s">
        <v>227</v>
      </c>
    </row>
    <row r="3" spans="1:9" ht="13.5">
      <c r="A3" t="s">
        <v>294</v>
      </c>
      <c r="B3" t="s">
        <v>29</v>
      </c>
      <c r="C3" t="s">
        <v>103</v>
      </c>
      <c r="D3" t="s">
        <v>105</v>
      </c>
      <c r="E3" t="s">
        <v>107</v>
      </c>
      <c r="F3" t="s">
        <v>109</v>
      </c>
      <c r="G3" t="s">
        <v>110</v>
      </c>
      <c r="H3" t="s">
        <v>112</v>
      </c>
      <c r="I3" t="s">
        <v>113</v>
      </c>
    </row>
    <row r="4" spans="1:9" ht="13.5">
      <c r="A4" s="3">
        <v>36994</v>
      </c>
      <c r="C4" t="s">
        <v>104</v>
      </c>
      <c r="D4" t="s">
        <v>106</v>
      </c>
      <c r="E4" t="s">
        <v>108</v>
      </c>
      <c r="F4" s="1">
        <v>55000000</v>
      </c>
      <c r="G4" t="s">
        <v>111</v>
      </c>
      <c r="H4" s="1">
        <v>56361000</v>
      </c>
      <c r="I4" s="2">
        <f>F4/H4</f>
        <v>0.9758520963077305</v>
      </c>
    </row>
    <row r="5" spans="1:9" ht="13.5">
      <c r="A5" s="3">
        <v>37064</v>
      </c>
      <c r="C5" t="s">
        <v>114</v>
      </c>
      <c r="D5" t="s">
        <v>116</v>
      </c>
      <c r="E5" t="s">
        <v>117</v>
      </c>
      <c r="F5" s="1">
        <v>5000000</v>
      </c>
      <c r="G5" t="s">
        <v>120</v>
      </c>
      <c r="H5" s="1">
        <v>5183000</v>
      </c>
      <c r="I5" s="2">
        <f aca="true" t="shared" si="0" ref="I5:I16">F5/H5</f>
        <v>0.9646922631680493</v>
      </c>
    </row>
    <row r="6" spans="1:9" ht="13.5">
      <c r="A6" s="3">
        <v>37064</v>
      </c>
      <c r="C6" t="s">
        <v>115</v>
      </c>
      <c r="D6" t="s">
        <v>118</v>
      </c>
      <c r="E6" t="s">
        <v>119</v>
      </c>
      <c r="F6" s="1">
        <v>98000000</v>
      </c>
      <c r="G6" t="s">
        <v>121</v>
      </c>
      <c r="H6" s="1">
        <v>100031000</v>
      </c>
      <c r="I6" s="2">
        <f t="shared" si="0"/>
        <v>0.9796962941488139</v>
      </c>
    </row>
    <row r="7" spans="1:9" ht="13.5">
      <c r="A7" s="3">
        <v>37099</v>
      </c>
      <c r="C7" t="s">
        <v>104</v>
      </c>
      <c r="D7" t="s">
        <v>122</v>
      </c>
      <c r="E7" t="s">
        <v>123</v>
      </c>
      <c r="F7" s="1">
        <v>3600000</v>
      </c>
      <c r="G7" t="s">
        <v>124</v>
      </c>
      <c r="H7" s="1">
        <v>3618000</v>
      </c>
      <c r="I7" s="2">
        <f t="shared" si="0"/>
        <v>0.9950248756218906</v>
      </c>
    </row>
    <row r="8" spans="1:9" ht="13.5">
      <c r="A8" s="3">
        <v>37099</v>
      </c>
      <c r="C8" t="s">
        <v>104</v>
      </c>
      <c r="D8" t="s">
        <v>126</v>
      </c>
      <c r="E8" t="s">
        <v>125</v>
      </c>
      <c r="F8" s="1">
        <v>5100000</v>
      </c>
      <c r="G8" t="s">
        <v>127</v>
      </c>
      <c r="H8" s="1">
        <v>5346000</v>
      </c>
      <c r="I8" s="2">
        <f t="shared" si="0"/>
        <v>0.9539842873176206</v>
      </c>
    </row>
    <row r="9" spans="1:9" ht="13.5">
      <c r="A9" s="3">
        <v>37099</v>
      </c>
      <c r="C9" t="s">
        <v>104</v>
      </c>
      <c r="D9" t="s">
        <v>128</v>
      </c>
      <c r="E9" t="s">
        <v>129</v>
      </c>
      <c r="F9" s="1">
        <v>11300000</v>
      </c>
      <c r="G9" t="s">
        <v>111</v>
      </c>
      <c r="H9" s="1">
        <v>11308000</v>
      </c>
      <c r="I9" s="2">
        <f t="shared" si="0"/>
        <v>0.9992925362575168</v>
      </c>
    </row>
    <row r="10" spans="1:9" ht="13.5">
      <c r="A10" s="3">
        <v>37099</v>
      </c>
      <c r="C10" t="s">
        <v>130</v>
      </c>
      <c r="D10" t="s">
        <v>131</v>
      </c>
      <c r="E10" t="s">
        <v>132</v>
      </c>
      <c r="F10" s="1">
        <v>173000000</v>
      </c>
      <c r="G10" t="s">
        <v>133</v>
      </c>
      <c r="H10" s="1">
        <v>173354000</v>
      </c>
      <c r="I10" s="2">
        <f t="shared" si="0"/>
        <v>0.9979579357845796</v>
      </c>
    </row>
    <row r="11" spans="1:9" ht="13.5">
      <c r="A11" s="3">
        <v>37099</v>
      </c>
      <c r="C11" t="s">
        <v>104</v>
      </c>
      <c r="D11" t="s">
        <v>134</v>
      </c>
      <c r="E11" t="s">
        <v>108</v>
      </c>
      <c r="F11" s="1">
        <v>884000000</v>
      </c>
      <c r="G11" t="s">
        <v>135</v>
      </c>
      <c r="H11" s="1">
        <v>886758000</v>
      </c>
      <c r="I11" s="2">
        <f t="shared" si="0"/>
        <v>0.9968897940588075</v>
      </c>
    </row>
    <row r="12" spans="1:9" ht="13.5">
      <c r="A12" s="3">
        <v>37159</v>
      </c>
      <c r="C12" t="s">
        <v>136</v>
      </c>
      <c r="D12" t="s">
        <v>137</v>
      </c>
      <c r="E12" t="s">
        <v>138</v>
      </c>
      <c r="F12" s="1">
        <v>16200000</v>
      </c>
      <c r="G12" t="s">
        <v>124</v>
      </c>
      <c r="H12" s="1">
        <v>17118000</v>
      </c>
      <c r="I12" s="2">
        <f t="shared" si="0"/>
        <v>0.9463722397476341</v>
      </c>
    </row>
    <row r="13" spans="1:9" ht="13.5">
      <c r="A13" s="3">
        <v>37159</v>
      </c>
      <c r="C13" t="s">
        <v>136</v>
      </c>
      <c r="D13" t="s">
        <v>140</v>
      </c>
      <c r="E13" t="s">
        <v>138</v>
      </c>
      <c r="F13" s="1">
        <v>12000000</v>
      </c>
      <c r="G13" t="s">
        <v>133</v>
      </c>
      <c r="H13" s="1">
        <v>12160000</v>
      </c>
      <c r="I13" s="2">
        <f t="shared" si="0"/>
        <v>0.9868421052631579</v>
      </c>
    </row>
    <row r="14" spans="1:9" ht="27">
      <c r="A14" s="3">
        <v>37159</v>
      </c>
      <c r="C14" t="s">
        <v>139</v>
      </c>
      <c r="D14" s="4" t="s">
        <v>141</v>
      </c>
      <c r="E14" t="s">
        <v>142</v>
      </c>
      <c r="F14" s="1">
        <v>13500000</v>
      </c>
      <c r="G14" t="s">
        <v>143</v>
      </c>
      <c r="H14" s="1">
        <v>13746000</v>
      </c>
      <c r="I14" s="2">
        <f t="shared" si="0"/>
        <v>0.9821038847664775</v>
      </c>
    </row>
    <row r="15" spans="1:9" ht="13.5">
      <c r="A15" s="3">
        <v>37193</v>
      </c>
      <c r="C15" t="s">
        <v>144</v>
      </c>
      <c r="D15" t="s">
        <v>145</v>
      </c>
      <c r="E15" t="s">
        <v>146</v>
      </c>
      <c r="F15" s="1">
        <v>5400000</v>
      </c>
      <c r="G15" t="s">
        <v>111</v>
      </c>
      <c r="H15" s="1">
        <v>5404000</v>
      </c>
      <c r="I15" s="2">
        <f t="shared" si="0"/>
        <v>0.999259807549963</v>
      </c>
    </row>
    <row r="16" spans="1:9" ht="13.5">
      <c r="A16" s="3">
        <v>37193</v>
      </c>
      <c r="C16" t="s">
        <v>115</v>
      </c>
      <c r="D16" t="s">
        <v>147</v>
      </c>
      <c r="E16" t="s">
        <v>148</v>
      </c>
      <c r="F16" s="1">
        <v>23800000</v>
      </c>
      <c r="G16" t="s">
        <v>121</v>
      </c>
      <c r="H16" s="1">
        <v>24191000</v>
      </c>
      <c r="I16" s="2">
        <f t="shared" si="0"/>
        <v>0.9838369641602249</v>
      </c>
    </row>
    <row r="18" spans="1:9" ht="13.5">
      <c r="A18" s="8" t="s">
        <v>289</v>
      </c>
      <c r="B18" s="8"/>
      <c r="C18" s="8"/>
      <c r="D18" s="8"/>
      <c r="E18" s="8"/>
      <c r="F18" s="9">
        <f>AVERAGE(F4:F16)</f>
        <v>100453846.15384616</v>
      </c>
      <c r="G18" s="8"/>
      <c r="H18" s="9">
        <f>AVERAGE(H4:H16)</f>
        <v>101121384.61538461</v>
      </c>
      <c r="I18" s="10">
        <f>AVERAGE(I4:I16)</f>
        <v>0.9816773141655744</v>
      </c>
    </row>
    <row r="19" spans="1:9" ht="13.5">
      <c r="A19" s="8" t="s">
        <v>290</v>
      </c>
      <c r="B19" s="8"/>
      <c r="C19" s="8"/>
      <c r="D19" s="11"/>
      <c r="E19" s="8"/>
      <c r="F19" s="9">
        <f>SUM(F4:F16)</f>
        <v>1305900000</v>
      </c>
      <c r="G19" s="8"/>
      <c r="H19" s="9">
        <f>SUM(H4:H16)</f>
        <v>1314578000</v>
      </c>
      <c r="I19" s="10">
        <f>F19/H19</f>
        <v>0.99339864199766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156</v>
      </c>
    </row>
    <row r="2" spans="6:8" ht="13.5">
      <c r="F2" t="s">
        <v>228</v>
      </c>
      <c r="H2" t="s">
        <v>163</v>
      </c>
    </row>
    <row r="3" spans="1:9" ht="13.5">
      <c r="A3" t="s">
        <v>294</v>
      </c>
      <c r="B3" t="s">
        <v>150</v>
      </c>
      <c r="C3" t="s">
        <v>151</v>
      </c>
      <c r="D3" t="s">
        <v>159</v>
      </c>
      <c r="E3" t="s">
        <v>161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36991</v>
      </c>
      <c r="D4" t="s">
        <v>157</v>
      </c>
      <c r="E4" t="s">
        <v>170</v>
      </c>
      <c r="F4" s="5">
        <v>15300000</v>
      </c>
      <c r="G4" t="s">
        <v>162</v>
      </c>
      <c r="H4" s="5">
        <f>16348500/1.05</f>
        <v>15570000</v>
      </c>
      <c r="I4" s="6">
        <f>F4/H4</f>
        <v>0.9826589595375722</v>
      </c>
    </row>
    <row r="5" spans="1:9" ht="13.5">
      <c r="A5" s="3">
        <v>37008</v>
      </c>
      <c r="D5" t="s">
        <v>164</v>
      </c>
      <c r="E5" t="s">
        <v>171</v>
      </c>
      <c r="F5" s="5">
        <v>26200000</v>
      </c>
      <c r="G5" t="s">
        <v>162</v>
      </c>
      <c r="H5" s="5">
        <f>27636000/1.05</f>
        <v>26320000</v>
      </c>
      <c r="I5" s="6">
        <f>F5/H5</f>
        <v>0.9954407294832827</v>
      </c>
    </row>
    <row r="6" spans="1:9" ht="13.5">
      <c r="A6" s="3">
        <v>37069</v>
      </c>
      <c r="D6" t="s">
        <v>165</v>
      </c>
      <c r="E6" t="s">
        <v>172</v>
      </c>
      <c r="F6" s="5">
        <v>118800000</v>
      </c>
      <c r="G6" t="s">
        <v>162</v>
      </c>
      <c r="H6" s="5">
        <f>125412000/1.05</f>
        <v>119440000</v>
      </c>
      <c r="I6" s="6">
        <f>F6/H6</f>
        <v>0.9946416610850636</v>
      </c>
    </row>
    <row r="7" spans="1:9" ht="13.5">
      <c r="A7" s="3">
        <v>37069</v>
      </c>
      <c r="D7" t="s">
        <v>166</v>
      </c>
      <c r="E7" t="s">
        <v>173</v>
      </c>
      <c r="F7" s="5">
        <v>12200000</v>
      </c>
      <c r="G7" t="s">
        <v>167</v>
      </c>
      <c r="H7" s="5">
        <f>12967500/1.05</f>
        <v>12350000</v>
      </c>
      <c r="I7" s="6">
        <f>F7/H7</f>
        <v>0.9878542510121457</v>
      </c>
    </row>
    <row r="8" spans="1:9" ht="13.5">
      <c r="A8" s="3">
        <v>37069</v>
      </c>
      <c r="D8" t="s">
        <v>168</v>
      </c>
      <c r="E8" t="s">
        <v>169</v>
      </c>
      <c r="F8" s="5">
        <v>3400000</v>
      </c>
      <c r="G8" t="s">
        <v>174</v>
      </c>
      <c r="H8" s="5">
        <f>3631950/1.05</f>
        <v>3459000</v>
      </c>
      <c r="I8" s="6">
        <f>F8/H8</f>
        <v>0.982943047123446</v>
      </c>
    </row>
    <row r="9" spans="1:9" ht="13.5">
      <c r="A9" s="3">
        <v>37069</v>
      </c>
      <c r="D9" t="s">
        <v>175</v>
      </c>
      <c r="E9" t="s">
        <v>176</v>
      </c>
      <c r="F9" s="7" t="s">
        <v>177</v>
      </c>
      <c r="G9" t="s">
        <v>178</v>
      </c>
      <c r="H9" t="s">
        <v>178</v>
      </c>
      <c r="I9" t="s">
        <v>178</v>
      </c>
    </row>
    <row r="10" spans="1:9" ht="13.5">
      <c r="A10" s="3">
        <v>37134</v>
      </c>
      <c r="D10" t="s">
        <v>182</v>
      </c>
      <c r="E10" t="s">
        <v>183</v>
      </c>
      <c r="F10" s="5">
        <v>235000000</v>
      </c>
      <c r="G10" t="s">
        <v>184</v>
      </c>
      <c r="H10" s="5">
        <f>252640500/1.05</f>
        <v>240610000</v>
      </c>
      <c r="I10" s="6">
        <f>F10/H10</f>
        <v>0.9766842608370392</v>
      </c>
    </row>
    <row r="11" spans="1:9" ht="13.5">
      <c r="A11" s="3">
        <v>37161</v>
      </c>
      <c r="D11" t="s">
        <v>179</v>
      </c>
      <c r="E11" t="s">
        <v>180</v>
      </c>
      <c r="F11" s="5">
        <v>18100000</v>
      </c>
      <c r="G11" t="s">
        <v>181</v>
      </c>
      <c r="H11" s="5">
        <f>19215000/1.05</f>
        <v>18300000</v>
      </c>
      <c r="I11" s="6">
        <f>F11/H11</f>
        <v>0.9890710382513661</v>
      </c>
    </row>
    <row r="12" spans="1:9" ht="13.5">
      <c r="A12" s="3"/>
      <c r="F12" s="5"/>
      <c r="H12" s="5"/>
      <c r="I12" s="6"/>
    </row>
    <row r="13" spans="1:9" ht="13.5">
      <c r="A13" s="8" t="s">
        <v>289</v>
      </c>
      <c r="B13" s="8"/>
      <c r="C13" s="8"/>
      <c r="D13" s="8"/>
      <c r="E13" s="8"/>
      <c r="F13" s="9">
        <f>AVERAGE(F4:F11)</f>
        <v>61285714.28571428</v>
      </c>
      <c r="G13" s="8"/>
      <c r="H13" s="9">
        <f>AVERAGE(H4:H11)</f>
        <v>62292714.28571428</v>
      </c>
      <c r="I13" s="10">
        <f>AVERAGE(I4:I11)</f>
        <v>0.9870419924757022</v>
      </c>
    </row>
    <row r="14" spans="1:9" ht="13.5">
      <c r="A14" s="8" t="s">
        <v>290</v>
      </c>
      <c r="B14" s="8"/>
      <c r="C14" s="8"/>
      <c r="D14" s="11"/>
      <c r="E14" s="8"/>
      <c r="F14" s="9">
        <f>SUM(F4:F11)</f>
        <v>429000000</v>
      </c>
      <c r="G14" s="8"/>
      <c r="H14" s="9">
        <f>SUM(H4:H11)</f>
        <v>436049000</v>
      </c>
      <c r="I14" s="10">
        <f>F14/H14</f>
        <v>0.9838343855851063</v>
      </c>
    </row>
    <row r="15" spans="1:9" ht="13.5">
      <c r="A15" s="3"/>
      <c r="F15" s="5"/>
      <c r="H15" s="5"/>
      <c r="I15" s="6"/>
    </row>
    <row r="16" spans="6:9" ht="13.5">
      <c r="F16" s="5"/>
      <c r="H16" s="5"/>
      <c r="I16" s="6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5.25390625" style="0" bestFit="1" customWidth="1"/>
    <col min="3" max="3" width="10.75390625" style="0" customWidth="1"/>
    <col min="4" max="4" width="42.25390625" style="0" bestFit="1" customWidth="1"/>
    <col min="5" max="5" width="13.00390625" style="0" bestFit="1" customWidth="1"/>
    <col min="6" max="6" width="16.75390625" style="0" bestFit="1" customWidth="1"/>
    <col min="7" max="7" width="14.375" style="0" bestFit="1" customWidth="1"/>
    <col min="8" max="8" width="16.75390625" style="0" bestFit="1" customWidth="1"/>
    <col min="9" max="9" width="7.125" style="0" bestFit="1" customWidth="1"/>
  </cols>
  <sheetData>
    <row r="1" ht="13.5">
      <c r="A1" t="s">
        <v>221</v>
      </c>
    </row>
    <row r="2" spans="6:8" ht="13.5">
      <c r="F2" t="s">
        <v>227</v>
      </c>
      <c r="H2" t="s">
        <v>227</v>
      </c>
    </row>
    <row r="3" spans="1:9" ht="13.5">
      <c r="A3" t="s">
        <v>294</v>
      </c>
      <c r="B3" t="s">
        <v>150</v>
      </c>
      <c r="C3" t="s">
        <v>151</v>
      </c>
      <c r="D3" t="s">
        <v>158</v>
      </c>
      <c r="E3" t="s">
        <v>160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37000</v>
      </c>
      <c r="C4" t="s">
        <v>222</v>
      </c>
      <c r="D4" t="s">
        <v>223</v>
      </c>
      <c r="E4" t="s">
        <v>224</v>
      </c>
      <c r="F4" s="1">
        <v>15600000</v>
      </c>
      <c r="G4" t="s">
        <v>226</v>
      </c>
      <c r="H4" s="1">
        <v>15900000</v>
      </c>
      <c r="I4" s="6">
        <f>F4/H4</f>
        <v>0.9811320754716981</v>
      </c>
    </row>
    <row r="5" spans="1:9" ht="13.5">
      <c r="A5" s="3">
        <v>37035</v>
      </c>
      <c r="C5" t="s">
        <v>222</v>
      </c>
      <c r="D5" t="s">
        <v>225</v>
      </c>
      <c r="E5" t="s">
        <v>224</v>
      </c>
      <c r="F5" s="1">
        <v>1925000000</v>
      </c>
      <c r="G5" t="s">
        <v>229</v>
      </c>
      <c r="H5" s="1">
        <v>1928170000</v>
      </c>
      <c r="I5" s="6">
        <f>F5/H5</f>
        <v>0.9983559540911849</v>
      </c>
    </row>
    <row r="6" spans="1:9" ht="13.5">
      <c r="A6" s="3">
        <v>37077</v>
      </c>
      <c r="C6" t="s">
        <v>222</v>
      </c>
      <c r="D6" t="s">
        <v>230</v>
      </c>
      <c r="E6" t="s">
        <v>231</v>
      </c>
      <c r="F6" s="1">
        <v>9250000</v>
      </c>
      <c r="G6" t="s">
        <v>234</v>
      </c>
      <c r="H6" s="1">
        <v>9350000</v>
      </c>
      <c r="I6" s="6">
        <f aca="true" t="shared" si="0" ref="I6:I25">F6/H6</f>
        <v>0.9893048128342246</v>
      </c>
    </row>
    <row r="7" spans="1:9" ht="13.5">
      <c r="A7" s="3">
        <v>37077</v>
      </c>
      <c r="C7" t="s">
        <v>222</v>
      </c>
      <c r="D7" t="s">
        <v>232</v>
      </c>
      <c r="E7" t="s">
        <v>233</v>
      </c>
      <c r="F7" s="1">
        <v>26500000</v>
      </c>
      <c r="G7" t="s">
        <v>235</v>
      </c>
      <c r="H7" s="1">
        <v>26570000</v>
      </c>
      <c r="I7" s="6">
        <f t="shared" si="0"/>
        <v>0.9973654497553632</v>
      </c>
    </row>
    <row r="8" spans="1:9" ht="13.5">
      <c r="A8" s="3">
        <v>37095</v>
      </c>
      <c r="C8" t="s">
        <v>222</v>
      </c>
      <c r="D8" t="s">
        <v>236</v>
      </c>
      <c r="E8" t="s">
        <v>237</v>
      </c>
      <c r="F8" s="1">
        <v>1870000</v>
      </c>
      <c r="G8" t="s">
        <v>264</v>
      </c>
      <c r="H8" s="1">
        <v>1881000</v>
      </c>
      <c r="I8" s="6">
        <f t="shared" si="0"/>
        <v>0.9941520467836257</v>
      </c>
    </row>
    <row r="9" spans="1:9" ht="13.5">
      <c r="A9" s="3">
        <v>37095</v>
      </c>
      <c r="C9" t="s">
        <v>222</v>
      </c>
      <c r="D9" t="s">
        <v>238</v>
      </c>
      <c r="E9" t="s">
        <v>239</v>
      </c>
      <c r="F9" s="1">
        <v>1800000</v>
      </c>
      <c r="G9" t="s">
        <v>240</v>
      </c>
      <c r="H9" s="1">
        <v>1871000</v>
      </c>
      <c r="I9" s="6">
        <f t="shared" si="0"/>
        <v>0.9620523784072689</v>
      </c>
    </row>
    <row r="10" spans="1:9" ht="13.5">
      <c r="A10" s="3">
        <v>37095</v>
      </c>
      <c r="C10" t="s">
        <v>222</v>
      </c>
      <c r="D10" t="s">
        <v>241</v>
      </c>
      <c r="E10" t="s">
        <v>242</v>
      </c>
      <c r="F10" s="1">
        <v>8200000</v>
      </c>
      <c r="G10" t="s">
        <v>245</v>
      </c>
      <c r="H10" s="1">
        <v>8250000</v>
      </c>
      <c r="I10" s="6">
        <f t="shared" si="0"/>
        <v>0.9939393939393939</v>
      </c>
    </row>
    <row r="11" spans="1:9" ht="13.5">
      <c r="A11" s="3">
        <v>37095</v>
      </c>
      <c r="C11" t="s">
        <v>222</v>
      </c>
      <c r="D11" t="s">
        <v>243</v>
      </c>
      <c r="E11" t="s">
        <v>244</v>
      </c>
      <c r="F11" s="1">
        <v>10400000</v>
      </c>
      <c r="G11" t="s">
        <v>246</v>
      </c>
      <c r="H11" s="1">
        <v>11280000</v>
      </c>
      <c r="I11" s="6">
        <f t="shared" si="0"/>
        <v>0.9219858156028369</v>
      </c>
    </row>
    <row r="12" spans="1:9" ht="13.5">
      <c r="A12" s="3">
        <v>37113</v>
      </c>
      <c r="C12" t="s">
        <v>222</v>
      </c>
      <c r="D12" t="s">
        <v>247</v>
      </c>
      <c r="E12" t="s">
        <v>249</v>
      </c>
      <c r="F12" s="1">
        <v>271000000</v>
      </c>
      <c r="G12" t="s">
        <v>234</v>
      </c>
      <c r="H12" s="1">
        <v>271860000</v>
      </c>
      <c r="I12" s="6">
        <f t="shared" si="0"/>
        <v>0.996836607077172</v>
      </c>
    </row>
    <row r="13" spans="1:9" ht="13.5">
      <c r="A13" s="3">
        <v>37147</v>
      </c>
      <c r="C13" t="s">
        <v>222</v>
      </c>
      <c r="D13" t="s">
        <v>248</v>
      </c>
      <c r="E13" t="s">
        <v>250</v>
      </c>
      <c r="F13" s="1">
        <v>21100000</v>
      </c>
      <c r="G13" t="s">
        <v>263</v>
      </c>
      <c r="H13" s="1">
        <v>22340000</v>
      </c>
      <c r="I13" s="6">
        <f t="shared" si="0"/>
        <v>0.9444941808415398</v>
      </c>
    </row>
    <row r="14" spans="1:9" ht="13.5">
      <c r="A14" s="3">
        <v>37203</v>
      </c>
      <c r="C14" t="s">
        <v>222</v>
      </c>
      <c r="D14" t="s">
        <v>251</v>
      </c>
      <c r="E14" t="s">
        <v>253</v>
      </c>
      <c r="F14" s="1">
        <v>17700000</v>
      </c>
      <c r="G14" t="s">
        <v>255</v>
      </c>
      <c r="H14" s="1">
        <v>17910000</v>
      </c>
      <c r="I14" s="6">
        <f t="shared" si="0"/>
        <v>0.9882747068676717</v>
      </c>
    </row>
    <row r="15" spans="1:9" ht="13.5">
      <c r="A15" s="3">
        <v>37203</v>
      </c>
      <c r="C15" t="s">
        <v>222</v>
      </c>
      <c r="D15" t="s">
        <v>252</v>
      </c>
      <c r="E15" t="s">
        <v>254</v>
      </c>
      <c r="F15" s="1">
        <v>7070000</v>
      </c>
      <c r="G15" t="s">
        <v>256</v>
      </c>
      <c r="H15" s="1">
        <v>7190000</v>
      </c>
      <c r="I15" s="6">
        <f t="shared" si="0"/>
        <v>0.9833101529902643</v>
      </c>
    </row>
    <row r="16" spans="1:9" ht="13.5">
      <c r="A16" s="3">
        <v>37245</v>
      </c>
      <c r="C16" t="s">
        <v>222</v>
      </c>
      <c r="D16" t="s">
        <v>257</v>
      </c>
      <c r="E16" t="s">
        <v>258</v>
      </c>
      <c r="F16" s="1">
        <v>9500000</v>
      </c>
      <c r="G16" t="s">
        <v>261</v>
      </c>
      <c r="H16" s="1">
        <v>9680000</v>
      </c>
      <c r="I16" s="6">
        <f t="shared" si="0"/>
        <v>0.981404958677686</v>
      </c>
    </row>
    <row r="17" spans="1:9" ht="13.5">
      <c r="A17" s="3">
        <v>37245</v>
      </c>
      <c r="C17" t="s">
        <v>222</v>
      </c>
      <c r="D17" t="s">
        <v>259</v>
      </c>
      <c r="E17" t="s">
        <v>260</v>
      </c>
      <c r="F17" s="1">
        <v>2500000</v>
      </c>
      <c r="G17" t="s">
        <v>262</v>
      </c>
      <c r="H17" s="1">
        <v>2710000</v>
      </c>
      <c r="I17" s="6">
        <f t="shared" si="0"/>
        <v>0.922509225092251</v>
      </c>
    </row>
    <row r="18" spans="1:9" ht="13.5">
      <c r="A18" s="3">
        <v>37245</v>
      </c>
      <c r="C18" t="s">
        <v>222</v>
      </c>
      <c r="D18" t="s">
        <v>265</v>
      </c>
      <c r="E18" t="s">
        <v>266</v>
      </c>
      <c r="F18" s="1">
        <v>1900000</v>
      </c>
      <c r="G18" t="s">
        <v>267</v>
      </c>
      <c r="H18" s="1">
        <v>2000000</v>
      </c>
      <c r="I18" s="6">
        <f t="shared" si="0"/>
        <v>0.95</v>
      </c>
    </row>
    <row r="19" spans="1:9" ht="13.5">
      <c r="A19" s="3">
        <v>37245</v>
      </c>
      <c r="C19" t="s">
        <v>222</v>
      </c>
      <c r="D19" t="s">
        <v>268</v>
      </c>
      <c r="E19" t="s">
        <v>269</v>
      </c>
      <c r="F19" s="1">
        <v>3480000</v>
      </c>
      <c r="G19" t="s">
        <v>270</v>
      </c>
      <c r="H19" s="1">
        <v>3560000</v>
      </c>
      <c r="I19" s="6">
        <f t="shared" si="0"/>
        <v>0.9775280898876404</v>
      </c>
    </row>
    <row r="20" spans="1:9" ht="13.5">
      <c r="A20" s="3">
        <v>37273</v>
      </c>
      <c r="C20" t="s">
        <v>222</v>
      </c>
      <c r="D20" t="s">
        <v>271</v>
      </c>
      <c r="E20" t="s">
        <v>237</v>
      </c>
      <c r="F20" s="1">
        <v>4850000</v>
      </c>
      <c r="G20" t="s">
        <v>261</v>
      </c>
      <c r="H20" s="1">
        <v>5240000</v>
      </c>
      <c r="I20" s="6">
        <f t="shared" si="0"/>
        <v>0.9255725190839694</v>
      </c>
    </row>
    <row r="21" spans="1:9" ht="13.5">
      <c r="A21" s="3">
        <v>37280</v>
      </c>
      <c r="C21" t="s">
        <v>222</v>
      </c>
      <c r="D21" t="s">
        <v>272</v>
      </c>
      <c r="E21" t="s">
        <v>273</v>
      </c>
      <c r="F21" s="1">
        <v>2900000</v>
      </c>
      <c r="G21" t="s">
        <v>274</v>
      </c>
      <c r="H21" s="1">
        <v>3090000</v>
      </c>
      <c r="I21" s="6">
        <f t="shared" si="0"/>
        <v>0.9385113268608414</v>
      </c>
    </row>
    <row r="22" spans="1:9" ht="13.5">
      <c r="A22" s="3">
        <v>37301</v>
      </c>
      <c r="C22" t="s">
        <v>222</v>
      </c>
      <c r="D22" t="s">
        <v>275</v>
      </c>
      <c r="E22" t="s">
        <v>276</v>
      </c>
      <c r="F22" s="1">
        <v>6000000</v>
      </c>
      <c r="G22" t="s">
        <v>235</v>
      </c>
      <c r="H22" s="1">
        <v>6150000</v>
      </c>
      <c r="I22" s="6">
        <f t="shared" si="0"/>
        <v>0.975609756097561</v>
      </c>
    </row>
    <row r="23" spans="1:9" ht="13.5">
      <c r="A23" s="3">
        <v>37308</v>
      </c>
      <c r="C23" t="s">
        <v>222</v>
      </c>
      <c r="D23" t="s">
        <v>277</v>
      </c>
      <c r="E23" t="s">
        <v>276</v>
      </c>
      <c r="F23" s="1">
        <v>3500000</v>
      </c>
      <c r="G23" t="s">
        <v>278</v>
      </c>
      <c r="H23" s="1">
        <v>3520000</v>
      </c>
      <c r="I23" s="6">
        <f t="shared" si="0"/>
        <v>0.9943181818181818</v>
      </c>
    </row>
    <row r="24" spans="1:9" ht="13.5">
      <c r="A24" s="3">
        <v>37308</v>
      </c>
      <c r="C24" t="s">
        <v>222</v>
      </c>
      <c r="D24" t="s">
        <v>279</v>
      </c>
      <c r="E24" t="s">
        <v>276</v>
      </c>
      <c r="F24" s="1">
        <v>2100000</v>
      </c>
      <c r="G24" t="s">
        <v>281</v>
      </c>
      <c r="H24" s="1">
        <v>2250000</v>
      </c>
      <c r="I24" s="6">
        <f t="shared" si="0"/>
        <v>0.9333333333333333</v>
      </c>
    </row>
    <row r="25" spans="1:9" ht="13.5">
      <c r="A25" s="3">
        <v>37329</v>
      </c>
      <c r="C25" t="s">
        <v>222</v>
      </c>
      <c r="D25" t="s">
        <v>280</v>
      </c>
      <c r="E25" t="s">
        <v>260</v>
      </c>
      <c r="F25" s="1">
        <v>3300000</v>
      </c>
      <c r="G25" t="s">
        <v>263</v>
      </c>
      <c r="H25" s="1">
        <v>3330000</v>
      </c>
      <c r="I25" s="6">
        <f t="shared" si="0"/>
        <v>0.990990990990991</v>
      </c>
    </row>
    <row r="26" spans="1:9" ht="13.5">
      <c r="A26" s="3">
        <v>37329</v>
      </c>
      <c r="C26" t="s">
        <v>222</v>
      </c>
      <c r="D26" t="s">
        <v>282</v>
      </c>
      <c r="E26" t="s">
        <v>283</v>
      </c>
      <c r="F26" s="1">
        <v>3780000</v>
      </c>
      <c r="G26" t="s">
        <v>286</v>
      </c>
      <c r="H26" s="1">
        <v>3820000</v>
      </c>
      <c r="I26" s="6">
        <f>F26/H26</f>
        <v>0.9895287958115183</v>
      </c>
    </row>
    <row r="27" spans="1:9" ht="13.5">
      <c r="A27" s="3">
        <v>37329</v>
      </c>
      <c r="C27" t="s">
        <v>222</v>
      </c>
      <c r="D27" t="s">
        <v>284</v>
      </c>
      <c r="E27" t="s">
        <v>285</v>
      </c>
      <c r="F27" s="1">
        <v>1600000</v>
      </c>
      <c r="G27" t="s">
        <v>287</v>
      </c>
      <c r="H27" s="1">
        <v>1687000</v>
      </c>
      <c r="I27" s="6">
        <f>F27/H27</f>
        <v>0.948429164196799</v>
      </c>
    </row>
    <row r="28" ht="13.5">
      <c r="A28" s="3"/>
    </row>
    <row r="29" spans="1:9" ht="13.5">
      <c r="A29" s="8" t="s">
        <v>289</v>
      </c>
      <c r="B29" s="8"/>
      <c r="C29" s="8"/>
      <c r="D29" s="8"/>
      <c r="E29" s="8"/>
      <c r="F29" s="9">
        <f>AVERAGE(F4:F27)</f>
        <v>98370833.33333333</v>
      </c>
      <c r="G29" s="8"/>
      <c r="H29" s="9">
        <f>AVERAGE(H4:H27)</f>
        <v>98733708.33333333</v>
      </c>
      <c r="I29" s="10">
        <f>AVERAGE(I4:I27)</f>
        <v>0.9699558298547092</v>
      </c>
    </row>
    <row r="30" spans="1:9" ht="13.5">
      <c r="A30" s="8" t="s">
        <v>290</v>
      </c>
      <c r="B30" s="8"/>
      <c r="C30" s="8"/>
      <c r="D30" s="11"/>
      <c r="E30" s="8"/>
      <c r="F30" s="9">
        <f>SUM(F4:F27)</f>
        <v>2360900000</v>
      </c>
      <c r="G30" s="8"/>
      <c r="H30" s="9">
        <f>SUM(H4:H27)</f>
        <v>2369609000</v>
      </c>
      <c r="I30" s="10">
        <f>F30/H30</f>
        <v>0.9963247101104021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5.50390625" style="0" bestFit="1" customWidth="1"/>
    <col min="7" max="7" width="14.375" style="0" bestFit="1" customWidth="1"/>
    <col min="8" max="8" width="15.50390625" style="0" bestFit="1" customWidth="1"/>
    <col min="9" max="9" width="7.125" style="0" bestFit="1" customWidth="1"/>
    <col min="10" max="10" width="12.50390625" style="0" bestFit="1" customWidth="1"/>
    <col min="12" max="12" width="10.25390625" style="0" bestFit="1" customWidth="1"/>
  </cols>
  <sheetData>
    <row r="1" ht="13.5">
      <c r="A1" t="s">
        <v>296</v>
      </c>
    </row>
    <row r="2" spans="6:8" ht="13.5">
      <c r="F2" t="s">
        <v>297</v>
      </c>
      <c r="H2" t="s">
        <v>297</v>
      </c>
    </row>
    <row r="3" spans="1:13" ht="13.5">
      <c r="A3" t="s">
        <v>294</v>
      </c>
      <c r="B3" t="s">
        <v>150</v>
      </c>
      <c r="C3" t="s">
        <v>298</v>
      </c>
      <c r="D3" t="s">
        <v>299</v>
      </c>
      <c r="E3" t="s">
        <v>300</v>
      </c>
      <c r="F3" t="s">
        <v>301</v>
      </c>
      <c r="G3" t="s">
        <v>302</v>
      </c>
      <c r="H3" t="s">
        <v>303</v>
      </c>
      <c r="I3" t="s">
        <v>304</v>
      </c>
      <c r="J3" t="s">
        <v>305</v>
      </c>
      <c r="K3" t="s">
        <v>306</v>
      </c>
      <c r="L3" s="12" t="s">
        <v>307</v>
      </c>
      <c r="M3" s="12"/>
    </row>
    <row r="4" spans="1:13" ht="13.5">
      <c r="A4" s="3">
        <v>37007</v>
      </c>
      <c r="B4" t="s">
        <v>102</v>
      </c>
      <c r="C4" t="s">
        <v>308</v>
      </c>
      <c r="D4" t="s">
        <v>309</v>
      </c>
      <c r="E4" t="s">
        <v>310</v>
      </c>
      <c r="F4" s="5">
        <v>6800000</v>
      </c>
      <c r="G4" t="s">
        <v>311</v>
      </c>
      <c r="H4" s="5">
        <v>8293000</v>
      </c>
      <c r="I4" s="6">
        <f aca="true" t="shared" si="0" ref="I4:I21">F4/H4</f>
        <v>0.8199686482575667</v>
      </c>
      <c r="J4" s="5">
        <v>6547000</v>
      </c>
      <c r="K4" s="6">
        <f>J4/H4</f>
        <v>0.7894609911973954</v>
      </c>
      <c r="L4" s="12"/>
      <c r="M4" s="12"/>
    </row>
    <row r="5" spans="1:13" ht="13.5">
      <c r="A5" s="3">
        <v>37036</v>
      </c>
      <c r="B5" t="s">
        <v>102</v>
      </c>
      <c r="C5" t="s">
        <v>312</v>
      </c>
      <c r="D5" t="s">
        <v>313</v>
      </c>
      <c r="E5" t="s">
        <v>314</v>
      </c>
      <c r="F5" s="5">
        <v>229000000</v>
      </c>
      <c r="G5" t="s">
        <v>315</v>
      </c>
      <c r="H5" s="5">
        <v>229031000</v>
      </c>
      <c r="I5" s="6">
        <f t="shared" si="0"/>
        <v>0.9998646471438364</v>
      </c>
      <c r="J5" s="5">
        <v>192090000</v>
      </c>
      <c r="K5" s="6">
        <f aca="true" t="shared" si="1" ref="K5:K21">J5/H5</f>
        <v>0.8387074238858495</v>
      </c>
      <c r="L5" s="12"/>
      <c r="M5" s="12"/>
    </row>
    <row r="6" spans="1:13" ht="13.5">
      <c r="A6" s="3">
        <v>37077</v>
      </c>
      <c r="B6" t="s">
        <v>102</v>
      </c>
      <c r="C6" t="s">
        <v>308</v>
      </c>
      <c r="D6" t="s">
        <v>316</v>
      </c>
      <c r="E6" t="s">
        <v>317</v>
      </c>
      <c r="F6" s="5">
        <v>40500000</v>
      </c>
      <c r="G6" t="s">
        <v>318</v>
      </c>
      <c r="H6" s="5">
        <v>43650000</v>
      </c>
      <c r="I6" s="6">
        <f t="shared" si="0"/>
        <v>0.9278350515463918</v>
      </c>
      <c r="J6" s="5">
        <v>34460000</v>
      </c>
      <c r="K6" s="6">
        <f t="shared" si="1"/>
        <v>0.7894616265750286</v>
      </c>
      <c r="L6" s="12"/>
      <c r="M6" s="12"/>
    </row>
    <row r="7" spans="1:13" ht="13.5">
      <c r="A7" s="3">
        <v>37077</v>
      </c>
      <c r="B7" t="s">
        <v>102</v>
      </c>
      <c r="C7" t="s">
        <v>319</v>
      </c>
      <c r="D7" t="s">
        <v>320</v>
      </c>
      <c r="E7" t="s">
        <v>321</v>
      </c>
      <c r="F7" s="5">
        <v>47500000</v>
      </c>
      <c r="G7" t="s">
        <v>322</v>
      </c>
      <c r="H7" s="5">
        <v>49170000</v>
      </c>
      <c r="I7" s="6">
        <f t="shared" si="0"/>
        <v>0.9660362009355298</v>
      </c>
      <c r="J7" s="5">
        <v>38820000</v>
      </c>
      <c r="K7" s="6">
        <f t="shared" si="1"/>
        <v>0.7895057962172056</v>
      </c>
      <c r="L7" s="12"/>
      <c r="M7" s="12"/>
    </row>
    <row r="8" spans="1:13" ht="13.5">
      <c r="A8" s="3">
        <v>37105</v>
      </c>
      <c r="B8" t="s">
        <v>102</v>
      </c>
      <c r="C8" t="s">
        <v>323</v>
      </c>
      <c r="D8" t="s">
        <v>324</v>
      </c>
      <c r="E8" t="s">
        <v>325</v>
      </c>
      <c r="F8" s="5">
        <v>36000000</v>
      </c>
      <c r="G8" t="s">
        <v>326</v>
      </c>
      <c r="H8" s="5">
        <v>38490000</v>
      </c>
      <c r="I8" s="6">
        <f t="shared" si="0"/>
        <v>0.9353078721745908</v>
      </c>
      <c r="J8" s="5">
        <v>30790000</v>
      </c>
      <c r="K8" s="6">
        <f t="shared" si="1"/>
        <v>0.7999480384515458</v>
      </c>
      <c r="L8" s="12"/>
      <c r="M8" s="12"/>
    </row>
    <row r="9" spans="1:13" ht="13.5">
      <c r="A9" s="3">
        <v>37109</v>
      </c>
      <c r="B9" t="s">
        <v>102</v>
      </c>
      <c r="C9" t="s">
        <v>323</v>
      </c>
      <c r="D9" t="s">
        <v>335</v>
      </c>
      <c r="E9" t="s">
        <v>336</v>
      </c>
      <c r="F9" s="5">
        <v>2940000</v>
      </c>
      <c r="G9" t="s">
        <v>337</v>
      </c>
      <c r="H9" s="5">
        <v>3040000</v>
      </c>
      <c r="I9" s="6">
        <f t="shared" si="0"/>
        <v>0.9671052631578947</v>
      </c>
      <c r="J9" s="5">
        <v>2470000</v>
      </c>
      <c r="K9" s="6">
        <f t="shared" si="1"/>
        <v>0.8125</v>
      </c>
      <c r="L9" s="12"/>
      <c r="M9" s="12"/>
    </row>
    <row r="10" spans="1:13" ht="13.5">
      <c r="A10" s="3">
        <v>37112</v>
      </c>
      <c r="B10" t="s">
        <v>102</v>
      </c>
      <c r="C10" t="s">
        <v>327</v>
      </c>
      <c r="D10" t="s">
        <v>328</v>
      </c>
      <c r="E10" t="s">
        <v>329</v>
      </c>
      <c r="F10" s="5">
        <v>2700000</v>
      </c>
      <c r="G10" t="s">
        <v>330</v>
      </c>
      <c r="H10" s="5">
        <v>2900000</v>
      </c>
      <c r="I10" s="6">
        <f t="shared" si="0"/>
        <v>0.9310344827586207</v>
      </c>
      <c r="J10" s="5">
        <v>2330000</v>
      </c>
      <c r="K10" s="6">
        <f t="shared" si="1"/>
        <v>0.803448275862069</v>
      </c>
      <c r="L10" s="12"/>
      <c r="M10" s="12"/>
    </row>
    <row r="11" spans="1:13" ht="13.5">
      <c r="A11" s="3">
        <v>37112</v>
      </c>
      <c r="B11" t="s">
        <v>102</v>
      </c>
      <c r="C11" t="s">
        <v>331</v>
      </c>
      <c r="D11" t="s">
        <v>332</v>
      </c>
      <c r="E11" t="s">
        <v>333</v>
      </c>
      <c r="F11" s="5">
        <v>3490000</v>
      </c>
      <c r="G11" t="s">
        <v>334</v>
      </c>
      <c r="H11" s="5">
        <v>3910000</v>
      </c>
      <c r="I11" s="6">
        <f t="shared" si="0"/>
        <v>0.8925831202046036</v>
      </c>
      <c r="J11" s="5">
        <v>3140000</v>
      </c>
      <c r="K11" s="6">
        <f t="shared" si="1"/>
        <v>0.80306905370844</v>
      </c>
      <c r="L11" s="13">
        <v>3090000</v>
      </c>
      <c r="M11" s="14">
        <f>L11/H11</f>
        <v>0.7902813299232737</v>
      </c>
    </row>
    <row r="12" spans="1:13" ht="13.5">
      <c r="A12" s="3">
        <v>37147</v>
      </c>
      <c r="B12" t="s">
        <v>102</v>
      </c>
      <c r="C12" t="s">
        <v>338</v>
      </c>
      <c r="D12" t="s">
        <v>339</v>
      </c>
      <c r="E12" t="s">
        <v>340</v>
      </c>
      <c r="F12" s="5">
        <v>3200000</v>
      </c>
      <c r="G12" t="s">
        <v>341</v>
      </c>
      <c r="H12" s="5">
        <v>3300000</v>
      </c>
      <c r="I12" s="6">
        <f t="shared" si="0"/>
        <v>0.9696969696969697</v>
      </c>
      <c r="J12" s="5">
        <v>2610000</v>
      </c>
      <c r="K12" s="6">
        <f t="shared" si="1"/>
        <v>0.7909090909090909</v>
      </c>
      <c r="L12" s="12"/>
      <c r="M12" s="12"/>
    </row>
    <row r="13" spans="1:13" ht="13.5">
      <c r="A13" s="3">
        <v>37203</v>
      </c>
      <c r="B13" t="s">
        <v>102</v>
      </c>
      <c r="C13" t="s">
        <v>331</v>
      </c>
      <c r="D13" t="s">
        <v>342</v>
      </c>
      <c r="E13" t="s">
        <v>343</v>
      </c>
      <c r="F13" s="5">
        <v>555000000</v>
      </c>
      <c r="G13" t="s">
        <v>344</v>
      </c>
      <c r="H13" s="5">
        <v>561380000</v>
      </c>
      <c r="I13" s="6">
        <f t="shared" si="0"/>
        <v>0.9886351490968684</v>
      </c>
      <c r="J13" s="5">
        <v>449100000</v>
      </c>
      <c r="K13" s="6">
        <f t="shared" si="1"/>
        <v>0.7999928747016282</v>
      </c>
      <c r="L13" s="12"/>
      <c r="M13" s="12"/>
    </row>
    <row r="14" spans="1:13" ht="13.5">
      <c r="A14" s="3">
        <v>37203</v>
      </c>
      <c r="B14" t="s">
        <v>102</v>
      </c>
      <c r="C14" t="s">
        <v>345</v>
      </c>
      <c r="D14" t="s">
        <v>346</v>
      </c>
      <c r="E14" t="s">
        <v>347</v>
      </c>
      <c r="F14" s="5">
        <v>509000000</v>
      </c>
      <c r="G14" t="s">
        <v>348</v>
      </c>
      <c r="H14" s="5">
        <v>511390000</v>
      </c>
      <c r="I14" s="6">
        <f t="shared" si="0"/>
        <v>0.99532646316901</v>
      </c>
      <c r="J14" s="5">
        <v>409110000</v>
      </c>
      <c r="K14" s="6">
        <f t="shared" si="1"/>
        <v>0.799996089090518</v>
      </c>
      <c r="L14" s="12"/>
      <c r="M14" s="12"/>
    </row>
    <row r="15" spans="1:13" ht="13.5">
      <c r="A15" s="3">
        <v>37203</v>
      </c>
      <c r="B15" t="s">
        <v>102</v>
      </c>
      <c r="C15" t="s">
        <v>349</v>
      </c>
      <c r="D15" t="s">
        <v>350</v>
      </c>
      <c r="E15" t="s">
        <v>351</v>
      </c>
      <c r="F15" s="5">
        <v>191000000</v>
      </c>
      <c r="G15" t="s">
        <v>326</v>
      </c>
      <c r="H15" s="5">
        <v>193030000</v>
      </c>
      <c r="I15" s="6">
        <f t="shared" si="0"/>
        <v>0.9894834999740972</v>
      </c>
      <c r="J15" s="5">
        <v>154420000</v>
      </c>
      <c r="K15" s="6">
        <f t="shared" si="1"/>
        <v>0.7999792778324613</v>
      </c>
      <c r="L15" s="12"/>
      <c r="M15" s="12"/>
    </row>
    <row r="16" spans="1:13" ht="13.5">
      <c r="A16" s="3">
        <v>37224</v>
      </c>
      <c r="B16" t="s">
        <v>102</v>
      </c>
      <c r="C16" t="s">
        <v>352</v>
      </c>
      <c r="D16" t="s">
        <v>353</v>
      </c>
      <c r="E16" t="s">
        <v>354</v>
      </c>
      <c r="F16" s="5">
        <v>12300000</v>
      </c>
      <c r="G16" t="s">
        <v>355</v>
      </c>
      <c r="H16" s="5">
        <v>13090000</v>
      </c>
      <c r="I16" s="6">
        <f t="shared" si="0"/>
        <v>0.9396485867074102</v>
      </c>
      <c r="J16" s="5">
        <v>10330000</v>
      </c>
      <c r="K16" s="6">
        <f t="shared" si="1"/>
        <v>0.7891520244461421</v>
      </c>
      <c r="L16" s="12"/>
      <c r="M16" s="12"/>
    </row>
    <row r="17" spans="1:13" ht="13.5">
      <c r="A17" s="3">
        <v>37238</v>
      </c>
      <c r="B17" t="s">
        <v>102</v>
      </c>
      <c r="C17" t="s">
        <v>356</v>
      </c>
      <c r="D17" t="s">
        <v>357</v>
      </c>
      <c r="E17" t="s">
        <v>358</v>
      </c>
      <c r="F17" s="5">
        <v>3020000</v>
      </c>
      <c r="G17" t="s">
        <v>359</v>
      </c>
      <c r="H17" s="5">
        <v>3130000</v>
      </c>
      <c r="I17" s="6">
        <f t="shared" si="0"/>
        <v>0.9648562300319489</v>
      </c>
      <c r="J17" s="5">
        <v>2500000</v>
      </c>
      <c r="K17" s="6">
        <f t="shared" si="1"/>
        <v>0.7987220447284346</v>
      </c>
      <c r="L17" s="12"/>
      <c r="M17" s="12"/>
    </row>
    <row r="18" spans="1:13" ht="13.5">
      <c r="A18" s="3">
        <v>37252</v>
      </c>
      <c r="B18" t="s">
        <v>102</v>
      </c>
      <c r="C18" t="s">
        <v>360</v>
      </c>
      <c r="D18" t="s">
        <v>361</v>
      </c>
      <c r="E18" t="s">
        <v>362</v>
      </c>
      <c r="F18" s="5">
        <v>8500000</v>
      </c>
      <c r="G18" t="s">
        <v>363</v>
      </c>
      <c r="H18" s="5">
        <v>8940000</v>
      </c>
      <c r="I18" s="6">
        <f t="shared" si="0"/>
        <v>0.9507829977628636</v>
      </c>
      <c r="J18" s="5">
        <v>7060000</v>
      </c>
      <c r="K18" s="6">
        <f t="shared" si="1"/>
        <v>0.7897091722595079</v>
      </c>
      <c r="L18" s="12"/>
      <c r="M18" s="12"/>
    </row>
    <row r="19" spans="1:13" ht="13.5">
      <c r="A19" s="3">
        <v>37273</v>
      </c>
      <c r="B19" t="s">
        <v>102</v>
      </c>
      <c r="C19" t="s">
        <v>364</v>
      </c>
      <c r="D19" t="s">
        <v>365</v>
      </c>
      <c r="E19" t="s">
        <v>366</v>
      </c>
      <c r="F19" s="5">
        <v>10450000</v>
      </c>
      <c r="G19" t="s">
        <v>367</v>
      </c>
      <c r="H19" s="5">
        <v>10550000</v>
      </c>
      <c r="I19" s="6">
        <f t="shared" si="0"/>
        <v>0.990521327014218</v>
      </c>
      <c r="J19" s="5">
        <v>8330000</v>
      </c>
      <c r="K19" s="6">
        <f t="shared" si="1"/>
        <v>0.7895734597156399</v>
      </c>
      <c r="L19" s="12"/>
      <c r="M19" s="12"/>
    </row>
    <row r="20" spans="1:13" ht="13.5">
      <c r="A20" s="3">
        <v>37288</v>
      </c>
      <c r="B20" t="s">
        <v>102</v>
      </c>
      <c r="C20" t="s">
        <v>368</v>
      </c>
      <c r="D20" t="s">
        <v>369</v>
      </c>
      <c r="E20" t="s">
        <v>370</v>
      </c>
      <c r="F20" s="5">
        <v>4070000</v>
      </c>
      <c r="G20" t="s">
        <v>371</v>
      </c>
      <c r="H20" s="5">
        <v>4220000</v>
      </c>
      <c r="I20" s="6">
        <f t="shared" si="0"/>
        <v>0.9644549763033176</v>
      </c>
      <c r="J20" s="5">
        <v>3330000</v>
      </c>
      <c r="K20" s="6">
        <f t="shared" si="1"/>
        <v>0.7890995260663507</v>
      </c>
      <c r="L20" s="12"/>
      <c r="M20" s="12"/>
    </row>
    <row r="21" spans="1:13" ht="13.5">
      <c r="A21" s="3">
        <v>37293</v>
      </c>
      <c r="B21" t="s">
        <v>102</v>
      </c>
      <c r="C21" t="s">
        <v>372</v>
      </c>
      <c r="D21" t="s">
        <v>373</v>
      </c>
      <c r="E21" t="s">
        <v>374</v>
      </c>
      <c r="F21" s="5">
        <v>7890000</v>
      </c>
      <c r="G21" t="s">
        <v>375</v>
      </c>
      <c r="H21" s="5">
        <v>8100000</v>
      </c>
      <c r="I21" s="6">
        <f t="shared" si="0"/>
        <v>0.9740740740740741</v>
      </c>
      <c r="J21" s="5">
        <v>6390000</v>
      </c>
      <c r="K21" s="6">
        <f t="shared" si="1"/>
        <v>0.7888888888888889</v>
      </c>
      <c r="L21" s="12"/>
      <c r="M21" s="12"/>
    </row>
    <row r="22" spans="1:11" ht="13.5">
      <c r="A22" s="3">
        <v>37333</v>
      </c>
      <c r="B22" t="s">
        <v>102</v>
      </c>
      <c r="C22" t="s">
        <v>376</v>
      </c>
      <c r="D22" t="s">
        <v>377</v>
      </c>
      <c r="E22" t="s">
        <v>378</v>
      </c>
      <c r="F22" s="5">
        <v>37900000</v>
      </c>
      <c r="G22" t="s">
        <v>379</v>
      </c>
      <c r="H22" s="5">
        <v>38690000</v>
      </c>
      <c r="I22" s="6">
        <f>F22/H22</f>
        <v>0.9795812871543035</v>
      </c>
      <c r="J22" s="5">
        <v>30540000</v>
      </c>
      <c r="K22" s="6">
        <f>J22/H22</f>
        <v>0.7893512535538899</v>
      </c>
    </row>
    <row r="24" spans="1:9" ht="13.5">
      <c r="A24" s="8" t="s">
        <v>289</v>
      </c>
      <c r="B24" s="8"/>
      <c r="C24" s="8"/>
      <c r="D24" s="8"/>
      <c r="E24" s="8"/>
      <c r="F24" s="9">
        <f>AVERAGE(F4:F22)</f>
        <v>90066315.78947368</v>
      </c>
      <c r="G24" s="8"/>
      <c r="H24" s="9">
        <f>AVERAGE(H4:H22)</f>
        <v>91279157.89473684</v>
      </c>
      <c r="I24" s="10">
        <f>AVERAGE(I4:I22)</f>
        <v>0.9550945709033745</v>
      </c>
    </row>
    <row r="25" spans="1:9" ht="13.5">
      <c r="A25" s="8" t="s">
        <v>290</v>
      </c>
      <c r="B25" s="8"/>
      <c r="C25" s="8"/>
      <c r="D25" s="11"/>
      <c r="E25" s="8"/>
      <c r="F25" s="9">
        <f>SUM(F4:F22)</f>
        <v>1711260000</v>
      </c>
      <c r="G25" s="8"/>
      <c r="H25" s="9">
        <f>SUM(H4:H22)</f>
        <v>1734304000</v>
      </c>
      <c r="I25" s="10">
        <f>F25/H25</f>
        <v>0.9867128254331421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spans="1:2" ht="13.5">
      <c r="A1" t="s">
        <v>413</v>
      </c>
      <c r="B1" t="s">
        <v>414</v>
      </c>
    </row>
    <row r="2" spans="6:8" ht="13.5">
      <c r="F2" t="s">
        <v>410</v>
      </c>
      <c r="H2" t="s">
        <v>410</v>
      </c>
    </row>
    <row r="3" spans="1:9" ht="13.5">
      <c r="A3" t="s">
        <v>293</v>
      </c>
      <c r="B3" t="s">
        <v>150</v>
      </c>
      <c r="C3" t="s">
        <v>151</v>
      </c>
      <c r="D3" t="s">
        <v>416</v>
      </c>
      <c r="E3" t="s">
        <v>417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36900</v>
      </c>
      <c r="C4" t="s">
        <v>222</v>
      </c>
      <c r="D4" t="s">
        <v>432</v>
      </c>
      <c r="E4" t="s">
        <v>433</v>
      </c>
      <c r="F4" s="5">
        <v>28400000</v>
      </c>
      <c r="G4" t="s">
        <v>434</v>
      </c>
      <c r="H4" s="5">
        <v>28660000</v>
      </c>
      <c r="I4" s="6">
        <f aca="true" t="shared" si="0" ref="I4:I12">F4/H4</f>
        <v>0.9909281228192603</v>
      </c>
    </row>
    <row r="5" spans="1:9" ht="13.5">
      <c r="A5" s="3">
        <v>36998</v>
      </c>
      <c r="C5" t="s">
        <v>222</v>
      </c>
      <c r="D5" t="s">
        <v>423</v>
      </c>
      <c r="F5" s="5">
        <v>85000000</v>
      </c>
      <c r="G5" t="s">
        <v>424</v>
      </c>
      <c r="H5" s="5">
        <v>93100000</v>
      </c>
      <c r="I5" s="6">
        <f t="shared" si="0"/>
        <v>0.9129967776584318</v>
      </c>
    </row>
    <row r="6" spans="1:9" ht="13.5">
      <c r="A6" s="3">
        <v>37068</v>
      </c>
      <c r="C6" t="s">
        <v>428</v>
      </c>
      <c r="D6" t="s">
        <v>438</v>
      </c>
      <c r="E6" t="s">
        <v>439</v>
      </c>
      <c r="F6" s="5">
        <v>62000000</v>
      </c>
      <c r="G6" t="s">
        <v>440</v>
      </c>
      <c r="H6" s="5">
        <v>67480000</v>
      </c>
      <c r="I6" s="6">
        <f t="shared" si="0"/>
        <v>0.918790752815649</v>
      </c>
    </row>
    <row r="7" spans="1:9" ht="13.5">
      <c r="A7" s="3">
        <v>37176</v>
      </c>
      <c r="C7" t="s">
        <v>428</v>
      </c>
      <c r="D7" t="s">
        <v>435</v>
      </c>
      <c r="E7" t="s">
        <v>433</v>
      </c>
      <c r="F7" s="5">
        <v>36900000</v>
      </c>
      <c r="G7" t="s">
        <v>427</v>
      </c>
      <c r="H7" s="5">
        <v>36970000</v>
      </c>
      <c r="I7" s="6">
        <f t="shared" si="0"/>
        <v>0.9981065728969435</v>
      </c>
    </row>
    <row r="8" spans="1:9" ht="13.5">
      <c r="A8" s="3">
        <v>37176</v>
      </c>
      <c r="C8" t="s">
        <v>428</v>
      </c>
      <c r="D8" t="s">
        <v>436</v>
      </c>
      <c r="E8" t="s">
        <v>433</v>
      </c>
      <c r="F8" s="5">
        <v>32700000</v>
      </c>
      <c r="G8" t="s">
        <v>437</v>
      </c>
      <c r="H8" s="5">
        <v>32970000</v>
      </c>
      <c r="I8" s="6">
        <f t="shared" si="0"/>
        <v>0.991810737033667</v>
      </c>
    </row>
    <row r="9" spans="1:9" ht="13.5">
      <c r="A9" s="3">
        <v>37194</v>
      </c>
      <c r="C9" t="s">
        <v>415</v>
      </c>
      <c r="D9" t="s">
        <v>418</v>
      </c>
      <c r="E9" t="s">
        <v>419</v>
      </c>
      <c r="F9" s="5">
        <v>53800000</v>
      </c>
      <c r="G9" t="s">
        <v>420</v>
      </c>
      <c r="H9" s="5">
        <v>59730000</v>
      </c>
      <c r="I9" s="6">
        <f t="shared" si="0"/>
        <v>0.9007199062447682</v>
      </c>
    </row>
    <row r="10" spans="1:9" ht="13.5">
      <c r="A10" s="3">
        <v>37194</v>
      </c>
      <c r="C10" t="s">
        <v>415</v>
      </c>
      <c r="D10" t="s">
        <v>421</v>
      </c>
      <c r="E10" t="s">
        <v>419</v>
      </c>
      <c r="F10" s="5">
        <v>57000000</v>
      </c>
      <c r="G10" t="s">
        <v>422</v>
      </c>
      <c r="H10" s="5">
        <v>67890000</v>
      </c>
      <c r="I10" s="6">
        <f t="shared" si="0"/>
        <v>0.8395934600088378</v>
      </c>
    </row>
    <row r="11" spans="1:9" ht="13.5">
      <c r="A11" s="3">
        <v>37204</v>
      </c>
      <c r="C11" t="s">
        <v>428</v>
      </c>
      <c r="D11" t="s">
        <v>429</v>
      </c>
      <c r="E11" t="s">
        <v>430</v>
      </c>
      <c r="F11" s="5">
        <v>20600000</v>
      </c>
      <c r="G11" t="s">
        <v>431</v>
      </c>
      <c r="H11" s="5">
        <v>20860000</v>
      </c>
      <c r="I11" s="6">
        <f t="shared" si="0"/>
        <v>0.987535953978907</v>
      </c>
    </row>
    <row r="12" spans="1:9" ht="13.5">
      <c r="A12" s="3">
        <v>37274</v>
      </c>
      <c r="C12" t="s">
        <v>222</v>
      </c>
      <c r="D12" t="s">
        <v>425</v>
      </c>
      <c r="E12" t="s">
        <v>426</v>
      </c>
      <c r="F12" s="5">
        <v>32000000</v>
      </c>
      <c r="G12" t="s">
        <v>427</v>
      </c>
      <c r="H12" s="5">
        <v>32000000</v>
      </c>
      <c r="I12" s="6">
        <f t="shared" si="0"/>
        <v>1</v>
      </c>
    </row>
    <row r="14" spans="1:9" ht="13.5">
      <c r="A14" s="8" t="s">
        <v>289</v>
      </c>
      <c r="B14" s="8"/>
      <c r="C14" s="8"/>
      <c r="D14" s="8"/>
      <c r="E14" s="8"/>
      <c r="F14" s="9">
        <f>AVERAGE(F4:F12)</f>
        <v>45377777.777777776</v>
      </c>
      <c r="G14" s="8"/>
      <c r="H14" s="9">
        <f>AVERAGE(H4:H12)</f>
        <v>48851111.11111111</v>
      </c>
      <c r="I14" s="10">
        <f>AVERAGE(I4:I12)</f>
        <v>0.9489424759396071</v>
      </c>
    </row>
    <row r="15" spans="1:9" ht="13.5">
      <c r="A15" s="8" t="s">
        <v>290</v>
      </c>
      <c r="B15" s="8"/>
      <c r="C15" s="8"/>
      <c r="D15" s="11"/>
      <c r="E15" s="8"/>
      <c r="F15" s="9">
        <f>SUM(F4:F12)</f>
        <v>408400000</v>
      </c>
      <c r="G15" s="8"/>
      <c r="H15" s="9">
        <f>SUM(H4:H12)</f>
        <v>439660000</v>
      </c>
      <c r="I15" s="10">
        <f>F15/H15</f>
        <v>0.9288996042396397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441</v>
      </c>
    </row>
    <row r="2" spans="6:8" ht="13.5">
      <c r="F2" t="s">
        <v>410</v>
      </c>
      <c r="H2" t="s">
        <v>410</v>
      </c>
    </row>
    <row r="3" spans="1:9" ht="13.5">
      <c r="A3" t="s">
        <v>293</v>
      </c>
      <c r="B3" t="s">
        <v>150</v>
      </c>
      <c r="C3" t="s">
        <v>151</v>
      </c>
      <c r="D3" t="s">
        <v>411</v>
      </c>
      <c r="E3" t="s">
        <v>412</v>
      </c>
      <c r="F3" t="s">
        <v>152</v>
      </c>
      <c r="G3" t="s">
        <v>153</v>
      </c>
      <c r="H3" t="s">
        <v>154</v>
      </c>
      <c r="I3" t="s">
        <v>155</v>
      </c>
    </row>
    <row r="4" spans="1:9" ht="13.5">
      <c r="A4" s="3">
        <v>37032</v>
      </c>
      <c r="D4" t="s">
        <v>442</v>
      </c>
      <c r="E4" t="s">
        <v>482</v>
      </c>
      <c r="F4" s="5">
        <v>3500000</v>
      </c>
      <c r="G4" t="s">
        <v>483</v>
      </c>
      <c r="H4" s="5">
        <v>3610000</v>
      </c>
      <c r="I4" s="6">
        <f aca="true" t="shared" si="0" ref="I4:I19">F4/H4</f>
        <v>0.9695290858725761</v>
      </c>
    </row>
    <row r="5" spans="1:9" ht="13.5">
      <c r="A5" s="3">
        <v>37046</v>
      </c>
      <c r="D5" t="s">
        <v>443</v>
      </c>
      <c r="E5" t="s">
        <v>484</v>
      </c>
      <c r="F5" s="5">
        <v>3150000</v>
      </c>
      <c r="G5" t="s">
        <v>485</v>
      </c>
      <c r="H5" s="5">
        <v>3270000</v>
      </c>
      <c r="I5" s="6">
        <f t="shared" si="0"/>
        <v>0.963302752293578</v>
      </c>
    </row>
    <row r="6" spans="1:9" ht="13.5">
      <c r="A6" s="3">
        <v>37054</v>
      </c>
      <c r="D6" t="s">
        <v>444</v>
      </c>
      <c r="E6" t="s">
        <v>486</v>
      </c>
      <c r="F6" s="5">
        <v>236000000</v>
      </c>
      <c r="G6" t="s">
        <v>487</v>
      </c>
      <c r="H6" s="5">
        <v>237590000</v>
      </c>
      <c r="I6" s="6">
        <f t="shared" si="0"/>
        <v>0.9933077991497958</v>
      </c>
    </row>
    <row r="7" spans="1:9" ht="13.5">
      <c r="A7" s="3">
        <v>37085</v>
      </c>
      <c r="D7" t="s">
        <v>446</v>
      </c>
      <c r="E7" t="s">
        <v>480</v>
      </c>
      <c r="F7" s="5">
        <v>2700000</v>
      </c>
      <c r="G7" t="s">
        <v>481</v>
      </c>
      <c r="H7" s="5">
        <v>2850000</v>
      </c>
      <c r="I7" s="6">
        <f t="shared" si="0"/>
        <v>0.9473684210526315</v>
      </c>
    </row>
    <row r="8" spans="1:10" ht="13.5">
      <c r="A8" s="3">
        <v>37096</v>
      </c>
      <c r="D8" t="s">
        <v>445</v>
      </c>
      <c r="E8" t="s">
        <v>490</v>
      </c>
      <c r="F8" s="5">
        <v>1880000</v>
      </c>
      <c r="G8" t="s">
        <v>491</v>
      </c>
      <c r="H8" s="5">
        <v>1930000</v>
      </c>
      <c r="I8" s="6">
        <f t="shared" si="0"/>
        <v>0.9740932642487047</v>
      </c>
      <c r="J8" s="3" t="s">
        <v>488</v>
      </c>
    </row>
    <row r="9" spans="1:9" ht="13.5">
      <c r="A9" s="3">
        <v>37113</v>
      </c>
      <c r="D9" t="s">
        <v>447</v>
      </c>
      <c r="E9" t="s">
        <v>458</v>
      </c>
      <c r="F9" s="5">
        <v>1250000</v>
      </c>
      <c r="G9" t="s">
        <v>459</v>
      </c>
      <c r="H9" s="5">
        <v>1280000</v>
      </c>
      <c r="I9" s="6">
        <f t="shared" si="0"/>
        <v>0.9765625</v>
      </c>
    </row>
    <row r="10" spans="1:9" ht="13.5">
      <c r="A10" s="3">
        <v>37134</v>
      </c>
      <c r="D10" t="s">
        <v>448</v>
      </c>
      <c r="E10" t="s">
        <v>460</v>
      </c>
      <c r="F10" s="5">
        <v>2200000</v>
      </c>
      <c r="G10" t="s">
        <v>461</v>
      </c>
      <c r="H10" s="5">
        <v>2250000</v>
      </c>
      <c r="I10" s="6">
        <f t="shared" si="0"/>
        <v>0.9777777777777777</v>
      </c>
    </row>
    <row r="11" spans="1:9" ht="13.5">
      <c r="A11" s="3">
        <v>37148</v>
      </c>
      <c r="D11" t="s">
        <v>449</v>
      </c>
      <c r="E11" t="s">
        <v>462</v>
      </c>
      <c r="F11" s="5">
        <v>7180000</v>
      </c>
      <c r="G11" t="s">
        <v>463</v>
      </c>
      <c r="H11" s="5">
        <v>7890000</v>
      </c>
      <c r="I11" s="6">
        <f t="shared" si="0"/>
        <v>0.9100126742712294</v>
      </c>
    </row>
    <row r="12" spans="1:9" ht="13.5">
      <c r="A12" s="3">
        <v>37162</v>
      </c>
      <c r="D12" t="s">
        <v>451</v>
      </c>
      <c r="E12" t="s">
        <v>466</v>
      </c>
      <c r="F12" s="5">
        <v>8250000</v>
      </c>
      <c r="G12" t="s">
        <v>467</v>
      </c>
      <c r="H12" s="5">
        <v>8250000</v>
      </c>
      <c r="I12" s="6">
        <f t="shared" si="0"/>
        <v>1</v>
      </c>
    </row>
    <row r="13" spans="1:9" ht="13.5">
      <c r="A13" s="3">
        <v>37162</v>
      </c>
      <c r="D13" t="s">
        <v>452</v>
      </c>
      <c r="E13" t="s">
        <v>468</v>
      </c>
      <c r="F13" s="5">
        <v>10800000</v>
      </c>
      <c r="G13" t="s">
        <v>469</v>
      </c>
      <c r="H13" s="5">
        <v>11020000</v>
      </c>
      <c r="I13" s="6">
        <f t="shared" si="0"/>
        <v>0.9800362976406534</v>
      </c>
    </row>
    <row r="14" spans="1:9" ht="13.5">
      <c r="A14" s="3">
        <v>37162</v>
      </c>
      <c r="D14" t="s">
        <v>453</v>
      </c>
      <c r="E14" t="s">
        <v>470</v>
      </c>
      <c r="F14" s="5">
        <v>12500000</v>
      </c>
      <c r="G14" t="s">
        <v>471</v>
      </c>
      <c r="H14" s="5">
        <v>14390000</v>
      </c>
      <c r="I14" s="6">
        <f t="shared" si="0"/>
        <v>0.8686587908269632</v>
      </c>
    </row>
    <row r="15" spans="1:10" ht="13.5">
      <c r="A15" s="3">
        <v>37169</v>
      </c>
      <c r="D15" t="s">
        <v>450</v>
      </c>
      <c r="E15" t="s">
        <v>464</v>
      </c>
      <c r="F15" s="5">
        <v>5110000</v>
      </c>
      <c r="G15" t="s">
        <v>463</v>
      </c>
      <c r="H15" s="5">
        <v>5190000</v>
      </c>
      <c r="I15" s="6">
        <f t="shared" si="0"/>
        <v>0.9845857418111753</v>
      </c>
      <c r="J15" s="3" t="s">
        <v>465</v>
      </c>
    </row>
    <row r="16" spans="1:9" ht="13.5">
      <c r="A16" s="3">
        <v>37190</v>
      </c>
      <c r="D16" t="s">
        <v>454</v>
      </c>
      <c r="E16" t="s">
        <v>472</v>
      </c>
      <c r="F16" s="5">
        <v>3450000</v>
      </c>
      <c r="G16" t="s">
        <v>473</v>
      </c>
      <c r="H16" s="5">
        <v>3510000</v>
      </c>
      <c r="I16" s="6">
        <f t="shared" si="0"/>
        <v>0.9829059829059829</v>
      </c>
    </row>
    <row r="17" spans="1:9" ht="13.5">
      <c r="A17" s="3">
        <v>37190</v>
      </c>
      <c r="D17" t="s">
        <v>455</v>
      </c>
      <c r="E17" t="s">
        <v>474</v>
      </c>
      <c r="F17" s="5">
        <v>1350000</v>
      </c>
      <c r="G17" t="s">
        <v>475</v>
      </c>
      <c r="H17" s="5">
        <v>1600000</v>
      </c>
      <c r="I17" s="6">
        <f t="shared" si="0"/>
        <v>0.84375</v>
      </c>
    </row>
    <row r="18" spans="1:9" ht="13.5">
      <c r="A18" s="3">
        <v>37190</v>
      </c>
      <c r="D18" t="s">
        <v>457</v>
      </c>
      <c r="E18" t="s">
        <v>478</v>
      </c>
      <c r="F18" s="5">
        <v>9300000</v>
      </c>
      <c r="G18" t="s">
        <v>479</v>
      </c>
      <c r="H18" s="5">
        <v>10080000</v>
      </c>
      <c r="I18" s="6">
        <f t="shared" si="0"/>
        <v>0.9226190476190477</v>
      </c>
    </row>
    <row r="19" spans="1:10" ht="13.5">
      <c r="A19" s="3">
        <v>37195</v>
      </c>
      <c r="D19" t="s">
        <v>456</v>
      </c>
      <c r="E19" t="s">
        <v>476</v>
      </c>
      <c r="F19" s="5">
        <v>3100000</v>
      </c>
      <c r="G19" t="s">
        <v>477</v>
      </c>
      <c r="H19" s="5">
        <v>3170000</v>
      </c>
      <c r="I19" s="6">
        <f t="shared" si="0"/>
        <v>0.9779179810725552</v>
      </c>
      <c r="J19" s="3" t="s">
        <v>489</v>
      </c>
    </row>
    <row r="21" spans="1:9" ht="13.5">
      <c r="A21" s="8" t="s">
        <v>289</v>
      </c>
      <c r="B21" s="8"/>
      <c r="C21" s="8"/>
      <c r="D21" s="8"/>
      <c r="E21" s="8"/>
      <c r="F21" s="9">
        <f>AVERAGE(F4:F19)</f>
        <v>19482500</v>
      </c>
      <c r="G21" s="8"/>
      <c r="H21" s="9">
        <f>AVERAGE(H4:H19)</f>
        <v>19867500</v>
      </c>
      <c r="I21" s="10">
        <f>AVERAGE(I4:I19)</f>
        <v>0.9545267572839169</v>
      </c>
    </row>
    <row r="22" spans="1:9" ht="13.5">
      <c r="A22" s="8" t="s">
        <v>290</v>
      </c>
      <c r="B22" s="8"/>
      <c r="C22" s="8"/>
      <c r="D22" s="11"/>
      <c r="E22" s="8"/>
      <c r="F22" s="9">
        <f>SUM(F4:F19)</f>
        <v>311720000</v>
      </c>
      <c r="G22" s="8"/>
      <c r="H22" s="9">
        <f>SUM(H4:H19)</f>
        <v>317880000</v>
      </c>
      <c r="I22" s="10">
        <f>F22/H22</f>
        <v>0.9806216182207123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9.50390625" style="0" bestFit="1" customWidth="1"/>
    <col min="2" max="2" width="9.50390625" style="0" customWidth="1"/>
    <col min="3" max="3" width="10.75390625" style="0" customWidth="1"/>
    <col min="4" max="4" width="42.25390625" style="0" customWidth="1"/>
    <col min="5" max="5" width="13.00390625" style="0" bestFit="1" customWidth="1"/>
    <col min="6" max="6" width="13.875" style="0" bestFit="1" customWidth="1"/>
    <col min="7" max="7" width="14.375" style="0" bestFit="1" customWidth="1"/>
    <col min="8" max="8" width="13.875" style="0" bestFit="1" customWidth="1"/>
    <col min="9" max="9" width="7.125" style="0" bestFit="1" customWidth="1"/>
  </cols>
  <sheetData>
    <row r="1" ht="13.5">
      <c r="A1" t="s">
        <v>492</v>
      </c>
    </row>
    <row r="2" spans="6:8" ht="13.5">
      <c r="F2" t="s">
        <v>493</v>
      </c>
      <c r="H2" t="s">
        <v>493</v>
      </c>
    </row>
    <row r="3" spans="1:9" ht="13.5">
      <c r="A3" t="s">
        <v>294</v>
      </c>
      <c r="B3" t="s">
        <v>509</v>
      </c>
      <c r="C3" t="s">
        <v>494</v>
      </c>
      <c r="D3" t="s">
        <v>495</v>
      </c>
      <c r="E3" t="s">
        <v>496</v>
      </c>
      <c r="F3" t="s">
        <v>497</v>
      </c>
      <c r="G3" t="s">
        <v>498</v>
      </c>
      <c r="H3" t="s">
        <v>499</v>
      </c>
      <c r="I3" t="s">
        <v>500</v>
      </c>
    </row>
    <row r="4" spans="1:9" ht="13.5">
      <c r="A4" s="3">
        <v>37022</v>
      </c>
      <c r="B4" s="3" t="s">
        <v>511</v>
      </c>
      <c r="D4" t="s">
        <v>501</v>
      </c>
      <c r="E4" t="s">
        <v>502</v>
      </c>
      <c r="F4" s="5">
        <v>1570000</v>
      </c>
      <c r="G4" t="s">
        <v>503</v>
      </c>
      <c r="H4" s="5">
        <v>1620000</v>
      </c>
      <c r="I4" s="6">
        <f aca="true" t="shared" si="0" ref="I4:I17">F4/H4</f>
        <v>0.9691358024691358</v>
      </c>
    </row>
    <row r="5" spans="1:9" ht="13.5">
      <c r="A5" s="3">
        <v>37022</v>
      </c>
      <c r="B5" s="3" t="s">
        <v>511</v>
      </c>
      <c r="D5" t="s">
        <v>548</v>
      </c>
      <c r="E5" t="s">
        <v>549</v>
      </c>
      <c r="F5" s="5">
        <v>4850000</v>
      </c>
      <c r="G5" t="s">
        <v>537</v>
      </c>
      <c r="H5" s="5">
        <v>4910000</v>
      </c>
      <c r="I5" s="6">
        <f t="shared" si="0"/>
        <v>0.9877800407331976</v>
      </c>
    </row>
    <row r="6" spans="1:9" ht="13.5">
      <c r="A6" s="3">
        <v>37022</v>
      </c>
      <c r="B6" s="3" t="s">
        <v>511</v>
      </c>
      <c r="D6" t="s">
        <v>550</v>
      </c>
      <c r="E6" t="s">
        <v>551</v>
      </c>
      <c r="F6" s="5">
        <v>2950000</v>
      </c>
      <c r="G6" t="s">
        <v>545</v>
      </c>
      <c r="H6" s="5">
        <v>2970000</v>
      </c>
      <c r="I6" s="6">
        <f t="shared" si="0"/>
        <v>0.9932659932659933</v>
      </c>
    </row>
    <row r="7" spans="1:9" ht="13.5">
      <c r="A7" s="3">
        <v>37022</v>
      </c>
      <c r="B7" s="3" t="s">
        <v>511</v>
      </c>
      <c r="D7" t="s">
        <v>552</v>
      </c>
      <c r="E7" t="s">
        <v>553</v>
      </c>
      <c r="F7" s="5">
        <v>2270000</v>
      </c>
      <c r="G7" t="s">
        <v>554</v>
      </c>
      <c r="H7" s="5">
        <v>2270000</v>
      </c>
      <c r="I7" s="6">
        <f t="shared" si="0"/>
        <v>1</v>
      </c>
    </row>
    <row r="8" spans="1:9" ht="13.5">
      <c r="A8" s="3">
        <v>37069</v>
      </c>
      <c r="B8" s="3" t="s">
        <v>540</v>
      </c>
      <c r="D8" t="s">
        <v>541</v>
      </c>
      <c r="E8" t="s">
        <v>502</v>
      </c>
      <c r="F8" s="5">
        <v>4000000</v>
      </c>
      <c r="G8" t="s">
        <v>542</v>
      </c>
      <c r="H8" s="5">
        <v>4060000</v>
      </c>
      <c r="I8" s="6">
        <f t="shared" si="0"/>
        <v>0.9852216748768473</v>
      </c>
    </row>
    <row r="9" spans="1:9" ht="13.5">
      <c r="A9" s="3">
        <v>37084</v>
      </c>
      <c r="B9" s="3" t="s">
        <v>511</v>
      </c>
      <c r="D9" t="s">
        <v>555</v>
      </c>
      <c r="E9" t="s">
        <v>556</v>
      </c>
      <c r="F9" s="5">
        <v>19700000</v>
      </c>
      <c r="G9" t="s">
        <v>557</v>
      </c>
      <c r="H9" s="5">
        <v>19740000</v>
      </c>
      <c r="I9" s="6">
        <f t="shared" si="0"/>
        <v>0.9979736575481256</v>
      </c>
    </row>
    <row r="10" spans="1:9" ht="13.5">
      <c r="A10" s="3">
        <v>37084</v>
      </c>
      <c r="B10" s="3" t="s">
        <v>511</v>
      </c>
      <c r="D10" t="s">
        <v>558</v>
      </c>
      <c r="E10" t="s">
        <v>502</v>
      </c>
      <c r="F10" s="5">
        <v>4540000</v>
      </c>
      <c r="G10" t="s">
        <v>559</v>
      </c>
      <c r="H10" s="5">
        <v>4540000</v>
      </c>
      <c r="I10" s="6">
        <f t="shared" si="0"/>
        <v>1</v>
      </c>
    </row>
    <row r="11" spans="1:9" ht="13.5">
      <c r="A11" s="3">
        <v>37084</v>
      </c>
      <c r="B11" s="3" t="s">
        <v>511</v>
      </c>
      <c r="D11" t="s">
        <v>560</v>
      </c>
      <c r="E11" t="s">
        <v>561</v>
      </c>
      <c r="F11" s="5">
        <v>1440000</v>
      </c>
      <c r="G11" t="s">
        <v>562</v>
      </c>
      <c r="H11" s="5">
        <v>1460000</v>
      </c>
      <c r="I11" s="6">
        <f t="shared" si="0"/>
        <v>0.9863013698630136</v>
      </c>
    </row>
    <row r="12" spans="1:9" ht="13.5">
      <c r="A12" s="3">
        <v>37111</v>
      </c>
      <c r="B12" s="3" t="s">
        <v>511</v>
      </c>
      <c r="D12" t="s">
        <v>543</v>
      </c>
      <c r="E12" t="s">
        <v>544</v>
      </c>
      <c r="F12" s="5">
        <v>1380000</v>
      </c>
      <c r="G12" t="s">
        <v>545</v>
      </c>
      <c r="H12" s="5">
        <v>1400000</v>
      </c>
      <c r="I12" s="6">
        <f t="shared" si="0"/>
        <v>0.9857142857142858</v>
      </c>
    </row>
    <row r="13" spans="1:9" ht="13.5">
      <c r="A13" s="3">
        <v>37168</v>
      </c>
      <c r="B13" s="3" t="s">
        <v>511</v>
      </c>
      <c r="D13" t="s">
        <v>517</v>
      </c>
      <c r="E13" t="s">
        <v>518</v>
      </c>
      <c r="F13" s="5">
        <v>14200000</v>
      </c>
      <c r="G13" t="s">
        <v>519</v>
      </c>
      <c r="H13" s="5">
        <v>14330000</v>
      </c>
      <c r="I13" s="6">
        <f t="shared" si="0"/>
        <v>0.9909281228192603</v>
      </c>
    </row>
    <row r="14" spans="1:9" ht="13.5">
      <c r="A14" s="3">
        <v>37182</v>
      </c>
      <c r="B14" s="3" t="s">
        <v>511</v>
      </c>
      <c r="D14" t="s">
        <v>535</v>
      </c>
      <c r="E14" t="s">
        <v>536</v>
      </c>
      <c r="F14" s="5">
        <v>17300000</v>
      </c>
      <c r="G14" t="s">
        <v>537</v>
      </c>
      <c r="H14" s="5">
        <v>17600000</v>
      </c>
      <c r="I14" s="6">
        <f t="shared" si="0"/>
        <v>0.9829545454545454</v>
      </c>
    </row>
    <row r="15" spans="1:9" ht="13.5">
      <c r="A15" s="3">
        <v>37195</v>
      </c>
      <c r="B15" s="3" t="s">
        <v>511</v>
      </c>
      <c r="D15" t="s">
        <v>546</v>
      </c>
      <c r="E15" t="s">
        <v>547</v>
      </c>
      <c r="F15" s="5">
        <v>8850000</v>
      </c>
      <c r="G15" t="s">
        <v>532</v>
      </c>
      <c r="H15" s="5">
        <v>8960000</v>
      </c>
      <c r="I15" s="6">
        <f t="shared" si="0"/>
        <v>0.9877232142857143</v>
      </c>
    </row>
    <row r="16" spans="1:9" ht="13.5">
      <c r="A16" s="3">
        <v>37209</v>
      </c>
      <c r="B16" s="3" t="s">
        <v>511</v>
      </c>
      <c r="C16" s="3"/>
      <c r="D16" t="s">
        <v>538</v>
      </c>
      <c r="E16" t="s">
        <v>531</v>
      </c>
      <c r="F16" s="5">
        <v>11900000</v>
      </c>
      <c r="G16" t="s">
        <v>539</v>
      </c>
      <c r="H16" s="5">
        <v>12170000</v>
      </c>
      <c r="I16" s="6">
        <f t="shared" si="0"/>
        <v>0.9778142974527527</v>
      </c>
    </row>
    <row r="17" spans="1:9" ht="13.5">
      <c r="A17" s="3">
        <v>37237</v>
      </c>
      <c r="B17" s="3" t="s">
        <v>511</v>
      </c>
      <c r="D17" t="s">
        <v>520</v>
      </c>
      <c r="E17" t="s">
        <v>521</v>
      </c>
      <c r="F17" s="5">
        <v>4200000</v>
      </c>
      <c r="G17" t="s">
        <v>522</v>
      </c>
      <c r="H17" s="5">
        <v>4340000</v>
      </c>
      <c r="I17" s="6">
        <f t="shared" si="0"/>
        <v>0.967741935483871</v>
      </c>
    </row>
    <row r="18" spans="1:9" ht="13.5">
      <c r="A18" s="3">
        <v>37252</v>
      </c>
      <c r="B18" s="3" t="s">
        <v>511</v>
      </c>
      <c r="D18" t="s">
        <v>563</v>
      </c>
      <c r="E18" t="s">
        <v>561</v>
      </c>
      <c r="F18" s="5">
        <v>9400000</v>
      </c>
      <c r="G18" t="s">
        <v>559</v>
      </c>
      <c r="H18" s="5">
        <v>9440000</v>
      </c>
      <c r="I18" s="6">
        <f>F18/H18</f>
        <v>0.9957627118644068</v>
      </c>
    </row>
    <row r="20" spans="1:9" ht="13.5">
      <c r="A20" s="8" t="s">
        <v>289</v>
      </c>
      <c r="B20" s="8"/>
      <c r="C20" s="8"/>
      <c r="D20" s="8"/>
      <c r="E20" s="8"/>
      <c r="F20" s="9">
        <f>AVERAGE(F4:F18)</f>
        <v>7236666.666666667</v>
      </c>
      <c r="G20" s="8"/>
      <c r="H20" s="9">
        <f>AVERAGE(H4:H18)</f>
        <v>7320666.666666667</v>
      </c>
      <c r="I20" s="10">
        <f>AVERAGE(I4:I18)</f>
        <v>0.9872211767887432</v>
      </c>
    </row>
    <row r="21" spans="1:9" ht="13.5">
      <c r="A21" s="8" t="s">
        <v>290</v>
      </c>
      <c r="B21" s="8"/>
      <c r="C21" s="8"/>
      <c r="D21" s="11"/>
      <c r="E21" s="8"/>
      <c r="F21" s="9">
        <f>SUM(F4:F18)</f>
        <v>108550000</v>
      </c>
      <c r="G21" s="8"/>
      <c r="H21" s="9">
        <f>SUM(H4:H18)</f>
        <v>109810000</v>
      </c>
      <c r="I21" s="10">
        <f>F21/H21</f>
        <v>0.9885256351880521</v>
      </c>
    </row>
    <row r="24" ht="13.5">
      <c r="A24" t="s">
        <v>564</v>
      </c>
    </row>
    <row r="25" spans="1:9" ht="13.5">
      <c r="A25" s="3">
        <v>37182</v>
      </c>
      <c r="B25" t="s">
        <v>513</v>
      </c>
      <c r="D25" t="s">
        <v>504</v>
      </c>
      <c r="E25" t="s">
        <v>505</v>
      </c>
      <c r="F25" s="5">
        <v>2300000</v>
      </c>
      <c r="G25" t="s">
        <v>506</v>
      </c>
      <c r="H25" s="5">
        <v>2380000</v>
      </c>
      <c r="I25" s="6">
        <f aca="true" t="shared" si="1" ref="I25:I31">F25/H25</f>
        <v>0.9663865546218487</v>
      </c>
    </row>
    <row r="26" spans="1:9" ht="13.5">
      <c r="A26" s="3">
        <v>37252</v>
      </c>
      <c r="B26" s="3" t="s">
        <v>512</v>
      </c>
      <c r="D26" t="s">
        <v>507</v>
      </c>
      <c r="E26" t="s">
        <v>508</v>
      </c>
      <c r="F26" s="5">
        <v>2180000</v>
      </c>
      <c r="G26" t="s">
        <v>519</v>
      </c>
      <c r="H26" s="5">
        <v>2210000</v>
      </c>
      <c r="I26" s="6">
        <f t="shared" si="1"/>
        <v>0.9864253393665159</v>
      </c>
    </row>
    <row r="27" spans="1:9" ht="13.5">
      <c r="A27" s="3">
        <v>37022</v>
      </c>
      <c r="B27" s="3" t="s">
        <v>510</v>
      </c>
      <c r="D27" t="s">
        <v>514</v>
      </c>
      <c r="E27" t="s">
        <v>515</v>
      </c>
      <c r="F27" s="5">
        <v>938000000</v>
      </c>
      <c r="G27" t="s">
        <v>516</v>
      </c>
      <c r="H27" s="5">
        <v>942820000</v>
      </c>
      <c r="I27" s="6">
        <f t="shared" si="1"/>
        <v>0.9948876773933518</v>
      </c>
    </row>
    <row r="28" spans="1:9" ht="13.5">
      <c r="A28" s="3">
        <v>37280</v>
      </c>
      <c r="B28" s="3" t="s">
        <v>513</v>
      </c>
      <c r="D28" t="s">
        <v>523</v>
      </c>
      <c r="E28" t="s">
        <v>524</v>
      </c>
      <c r="F28" s="5">
        <v>6500000</v>
      </c>
      <c r="G28" t="s">
        <v>525</v>
      </c>
      <c r="H28" s="5">
        <v>6600000</v>
      </c>
      <c r="I28" s="6">
        <f t="shared" si="1"/>
        <v>0.9848484848484849</v>
      </c>
    </row>
    <row r="29" spans="1:9" ht="13.5">
      <c r="A29" s="3">
        <v>37127</v>
      </c>
      <c r="B29" s="3" t="s">
        <v>526</v>
      </c>
      <c r="D29" t="s">
        <v>527</v>
      </c>
      <c r="E29" t="s">
        <v>518</v>
      </c>
      <c r="F29" s="5">
        <v>3800000</v>
      </c>
      <c r="G29" t="s">
        <v>528</v>
      </c>
      <c r="H29" s="5">
        <v>3930000</v>
      </c>
      <c r="I29" s="6">
        <f t="shared" si="1"/>
        <v>0.9669211195928753</v>
      </c>
    </row>
    <row r="30" spans="1:9" ht="13.5">
      <c r="A30" s="3">
        <v>37069</v>
      </c>
      <c r="B30" s="3" t="s">
        <v>529</v>
      </c>
      <c r="D30" t="s">
        <v>530</v>
      </c>
      <c r="E30" t="s">
        <v>531</v>
      </c>
      <c r="F30" s="5">
        <v>34300000</v>
      </c>
      <c r="G30" t="s">
        <v>532</v>
      </c>
      <c r="H30" s="5">
        <v>34870000</v>
      </c>
      <c r="I30" s="6">
        <f t="shared" si="1"/>
        <v>0.9836535704043591</v>
      </c>
    </row>
    <row r="31" spans="1:9" ht="13.5">
      <c r="A31" s="3">
        <v>37084</v>
      </c>
      <c r="B31" s="3" t="s">
        <v>512</v>
      </c>
      <c r="D31" t="s">
        <v>533</v>
      </c>
      <c r="E31" t="s">
        <v>502</v>
      </c>
      <c r="F31" s="5">
        <v>2200000</v>
      </c>
      <c r="G31" t="s">
        <v>534</v>
      </c>
      <c r="H31" s="5">
        <v>2260000</v>
      </c>
      <c r="I31" s="6">
        <f t="shared" si="1"/>
        <v>0.9734513274336283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サンデン（株）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takada_kazumasa</dc:creator>
  <cp:keywords/>
  <dc:description/>
  <cp:lastModifiedBy>takada_kazumasa</cp:lastModifiedBy>
  <dcterms:created xsi:type="dcterms:W3CDTF">2002-07-13T04:38:25Z</dcterms:created>
  <dcterms:modified xsi:type="dcterms:W3CDTF">2002-12-14T23:38:14Z</dcterms:modified>
  <cp:category/>
  <cp:version/>
  <cp:contentType/>
  <cp:contentStatus/>
</cp:coreProperties>
</file>