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60" yWindow="65521" windowWidth="3855" windowHeight="9360" activeTab="0"/>
  </bookViews>
  <sheets>
    <sheet name="説明" sheetId="1" r:id="rId1"/>
    <sheet name="資金管理コピー用" sheetId="2" r:id="rId2"/>
    <sheet name="資金管理 2409" sheetId="3" r:id="rId3"/>
    <sheet name="資金管理  2408" sheetId="4" r:id="rId4"/>
    <sheet name="資金管理  2407" sheetId="5" r:id="rId5"/>
  </sheets>
  <definedNames/>
  <calcPr fullCalcOnLoad="1"/>
</workbook>
</file>

<file path=xl/comments2.xml><?xml version="1.0" encoding="utf-8"?>
<comments xmlns="http://schemas.openxmlformats.org/spreadsheetml/2006/main">
  <authors>
    <author>KYOWA</author>
  </authors>
  <commentList>
    <comment ref="G14" authorId="0">
      <text>
        <r>
          <rPr>
            <sz val="9"/>
            <rFont val="ＭＳ Ｐゴシック"/>
            <family val="3"/>
          </rPr>
          <t>地方税　７
消費税　34</t>
        </r>
      </text>
    </comment>
  </commentList>
</comments>
</file>

<file path=xl/comments3.xml><?xml version="1.0" encoding="utf-8"?>
<comments xmlns="http://schemas.openxmlformats.org/spreadsheetml/2006/main">
  <authors>
    <author>KYOWA</author>
  </authors>
  <commentList>
    <comment ref="G14" authorId="0">
      <text>
        <r>
          <rPr>
            <sz val="9"/>
            <rFont val="ＭＳ Ｐゴシック"/>
            <family val="3"/>
          </rPr>
          <t>地方税　７
消費税　34</t>
        </r>
      </text>
    </comment>
  </commentList>
</comments>
</file>

<file path=xl/comments4.xml><?xml version="1.0" encoding="utf-8"?>
<comments xmlns="http://schemas.openxmlformats.org/spreadsheetml/2006/main">
  <authors>
    <author>KYOWA</author>
  </authors>
  <commentList>
    <comment ref="G14" authorId="0">
      <text>
        <r>
          <rPr>
            <sz val="9"/>
            <rFont val="ＭＳ Ｐゴシック"/>
            <family val="3"/>
          </rPr>
          <t>地方税　７
消費税　34</t>
        </r>
      </text>
    </comment>
    <comment ref="R28" authorId="0">
      <text>
        <r>
          <rPr>
            <sz val="9"/>
            <rFont val="ＭＳ Ｐゴシック"/>
            <family val="3"/>
          </rPr>
          <t>日本生命引き落とし
　みずほ</t>
        </r>
      </text>
    </comment>
  </commentList>
</comments>
</file>

<file path=xl/comments5.xml><?xml version="1.0" encoding="utf-8"?>
<comments xmlns="http://schemas.openxmlformats.org/spreadsheetml/2006/main">
  <authors>
    <author>KYOWA</author>
  </authors>
  <commentList>
    <comment ref="G14" authorId="0">
      <text>
        <r>
          <rPr>
            <sz val="9"/>
            <rFont val="ＭＳ Ｐゴシック"/>
            <family val="3"/>
          </rPr>
          <t>地方税　７
消費税　34
源泉5</t>
        </r>
      </text>
    </comment>
    <comment ref="G6" authorId="0">
      <text>
        <r>
          <rPr>
            <sz val="9"/>
            <rFont val="ＭＳ Ｐゴシック"/>
            <family val="3"/>
          </rPr>
          <t xml:space="preserve">労働保険
</t>
        </r>
      </text>
    </comment>
    <comment ref="E6" authorId="0">
      <text>
        <r>
          <rPr>
            <sz val="9"/>
            <rFont val="ＭＳ Ｐゴシック"/>
            <family val="3"/>
          </rPr>
          <t>社会保険</t>
        </r>
      </text>
    </comment>
  </commentList>
</comments>
</file>

<file path=xl/sharedStrings.xml><?xml version="1.0" encoding="utf-8"?>
<sst xmlns="http://schemas.openxmlformats.org/spreadsheetml/2006/main" count="121" uniqueCount="31">
  <si>
    <t>日</t>
  </si>
  <si>
    <t>売掛金</t>
  </si>
  <si>
    <t>有価証券</t>
  </si>
  <si>
    <t>その他</t>
  </si>
  <si>
    <t>人件費</t>
  </si>
  <si>
    <t>定時払い</t>
  </si>
  <si>
    <t>税金</t>
  </si>
  <si>
    <t>残高</t>
  </si>
  <si>
    <t>収　　　入</t>
  </si>
  <si>
    <t>支　　　出</t>
  </si>
  <si>
    <t>保険ほか</t>
  </si>
  <si>
    <t>月</t>
  </si>
  <si>
    <t>当借</t>
  </si>
  <si>
    <t>当借返済</t>
  </si>
  <si>
    <t>当借</t>
  </si>
  <si>
    <t>本　　社</t>
  </si>
  <si>
    <t>大　阪　支　社</t>
  </si>
  <si>
    <t>本　　　社</t>
  </si>
  <si>
    <t>編集＞シートの移動またはコピー</t>
  </si>
  <si>
    <t>＜コピーを作成する＞にチェックを入れる</t>
  </si>
  <si>
    <t>コピーシートの名前を変更する</t>
  </si>
  <si>
    <t>Ｒ１に西暦年度、Ｓ１に月を入れる</t>
  </si>
  <si>
    <t>土曜、日曜にグレーの色をつける</t>
  </si>
  <si>
    <t>ツール＞マクロ＞マクロ　資金色つけ　を実行する</t>
  </si>
  <si>
    <t>前月の残高を引き継ぐ</t>
  </si>
  <si>
    <t>Ｊ２　→　前月シートのＪ３５</t>
  </si>
  <si>
    <t>Ｋ２　→　前月シートのＫ３５</t>
  </si>
  <si>
    <t>Ｔ２　→　前月シートのＴ３５</t>
  </si>
  <si>
    <t>「資金管理コピー用」シートのコピーを作る</t>
  </si>
  <si>
    <t>途中で資金残高の実績を把握したら、その数字を残高欄に記入する</t>
  </si>
  <si>
    <t>Ｂ列の売掛金には、過去の実績から日毎の入金見込み額を把握し、記入しておく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</si>
</sst>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_ "/>
  </numFmts>
  <fonts count="10">
    <font>
      <sz val="10"/>
      <name val="ＭＳ Ｐゴシック"/>
      <family val="0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0"/>
      <color indexed="53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0"/>
    </font>
    <font>
      <b/>
      <sz val="10"/>
      <color indexed="10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7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7" xfId="0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6" xfId="0" applyFill="1" applyBorder="1" applyAlignment="1">
      <alignment/>
    </xf>
    <xf numFmtId="0" fontId="0" fillId="0" borderId="23" xfId="0" applyBorder="1" applyAlignment="1">
      <alignment horizontal="center" vertic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4" xfId="0" applyFill="1" applyBorder="1" applyAlignment="1">
      <alignment/>
    </xf>
    <xf numFmtId="0" fontId="6" fillId="0" borderId="0" xfId="0" applyFont="1" applyAlignment="1">
      <alignment/>
    </xf>
    <xf numFmtId="0" fontId="8" fillId="0" borderId="14" xfId="0" applyFont="1" applyFill="1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2" borderId="16" xfId="0" applyNumberFormat="1" applyFill="1" applyBorder="1" applyAlignment="1">
      <alignment/>
    </xf>
    <xf numFmtId="176" fontId="0" fillId="2" borderId="17" xfId="0" applyNumberFormat="1" applyFill="1" applyBorder="1" applyAlignment="1">
      <alignment/>
    </xf>
    <xf numFmtId="176" fontId="0" fillId="0" borderId="17" xfId="0" applyNumberFormat="1" applyFill="1" applyBorder="1" applyAlignment="1">
      <alignment/>
    </xf>
    <xf numFmtId="176" fontId="0" fillId="0" borderId="22" xfId="0" applyNumberFormat="1" applyFill="1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176" fontId="7" fillId="3" borderId="16" xfId="0" applyNumberFormat="1" applyFont="1" applyFill="1" applyBorder="1" applyAlignment="1">
      <alignment/>
    </xf>
    <xf numFmtId="176" fontId="7" fillId="3" borderId="17" xfId="0" applyNumberFormat="1" applyFont="1" applyFill="1" applyBorder="1" applyAlignment="1">
      <alignment/>
    </xf>
    <xf numFmtId="176" fontId="7" fillId="3" borderId="22" xfId="0" applyNumberFormat="1" applyFont="1" applyFill="1" applyBorder="1" applyAlignment="1">
      <alignment/>
    </xf>
    <xf numFmtId="0" fontId="7" fillId="3" borderId="9" xfId="0" applyFont="1" applyFill="1" applyBorder="1" applyAlignment="1">
      <alignment/>
    </xf>
    <xf numFmtId="0" fontId="7" fillId="3" borderId="12" xfId="0" applyFont="1" applyFill="1" applyBorder="1" applyAlignment="1">
      <alignment/>
    </xf>
    <xf numFmtId="0" fontId="7" fillId="3" borderId="18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7"/>
  <sheetViews>
    <sheetView tabSelected="1" workbookViewId="0" topLeftCell="A1">
      <selection activeCell="B17" sqref="B17"/>
    </sheetView>
  </sheetViews>
  <sheetFormatPr defaultColWidth="9.140625" defaultRowHeight="18.75" customHeight="1"/>
  <cols>
    <col min="1" max="16384" width="9.140625" style="1" customWidth="1"/>
  </cols>
  <sheetData>
    <row r="2" ht="18.75" customHeight="1">
      <c r="B2" s="1" t="s">
        <v>28</v>
      </c>
    </row>
    <row r="3" ht="18.75" customHeight="1">
      <c r="C3" s="1" t="s">
        <v>18</v>
      </c>
    </row>
    <row r="4" ht="18.75" customHeight="1">
      <c r="C4" s="1" t="s">
        <v>19</v>
      </c>
    </row>
    <row r="5" ht="18.75" customHeight="1">
      <c r="C5" s="1" t="s">
        <v>20</v>
      </c>
    </row>
    <row r="7" ht="18.75" customHeight="1">
      <c r="B7" s="1" t="s">
        <v>21</v>
      </c>
    </row>
    <row r="8" ht="18.75" customHeight="1">
      <c r="B8" s="1" t="s">
        <v>22</v>
      </c>
    </row>
    <row r="9" ht="18.75" customHeight="1">
      <c r="C9" s="1" t="s">
        <v>23</v>
      </c>
    </row>
    <row r="11" ht="18.75" customHeight="1">
      <c r="B11" s="1" t="s">
        <v>24</v>
      </c>
    </row>
    <row r="12" ht="18.75" customHeight="1">
      <c r="C12" s="1" t="s">
        <v>25</v>
      </c>
    </row>
    <row r="13" ht="18.75" customHeight="1">
      <c r="C13" s="1" t="s">
        <v>26</v>
      </c>
    </row>
    <row r="14" ht="18.75" customHeight="1">
      <c r="C14" s="1" t="s">
        <v>27</v>
      </c>
    </row>
    <row r="16" ht="18.75" customHeight="1">
      <c r="B16" s="1" t="s">
        <v>30</v>
      </c>
    </row>
    <row r="17" ht="18.75" customHeight="1">
      <c r="B17" s="1" t="s">
        <v>29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5"/>
  <dimension ref="A1:Z3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3" sqref="O3:S3"/>
    </sheetView>
  </sheetViews>
  <sheetFormatPr defaultColWidth="9.140625" defaultRowHeight="15" customHeight="1"/>
  <cols>
    <col min="1" max="1" width="4.7109375" style="0" customWidth="1"/>
    <col min="2" max="2" width="8.00390625" style="0" customWidth="1"/>
    <col min="3" max="3" width="7.28125" style="0" customWidth="1"/>
    <col min="4" max="4" width="8.140625" style="0" customWidth="1"/>
    <col min="5" max="5" width="8.28125" style="0" customWidth="1"/>
    <col min="7" max="7" width="7.00390625" style="0" customWidth="1"/>
    <col min="9" max="10" width="7.421875" style="0" customWidth="1"/>
    <col min="12" max="12" width="7.7109375" style="0" customWidth="1"/>
    <col min="14" max="14" width="7.57421875" style="0" customWidth="1"/>
    <col min="15" max="15" width="7.8515625" style="0" customWidth="1"/>
    <col min="17" max="17" width="7.140625" style="0" customWidth="1"/>
    <col min="24" max="24" width="9.7109375" style="0" bestFit="1" customWidth="1"/>
    <col min="26" max="26" width="10.7109375" style="0" bestFit="1" customWidth="1"/>
  </cols>
  <sheetData>
    <row r="1" spans="18:20" ht="15" customHeight="1">
      <c r="R1" s="9">
        <v>2012</v>
      </c>
      <c r="S1" s="9">
        <v>9</v>
      </c>
      <c r="T1" t="s">
        <v>11</v>
      </c>
    </row>
    <row r="2" spans="3:20" ht="15" customHeight="1" thickBot="1">
      <c r="C2" s="52" t="s">
        <v>15</v>
      </c>
      <c r="D2" s="52"/>
      <c r="E2" s="52"/>
      <c r="F2" s="52"/>
      <c r="G2" s="52"/>
      <c r="J2">
        <f>+'資金管理  2408'!J35</f>
        <v>30</v>
      </c>
      <c r="K2">
        <f>+'資金管理  2408'!K35</f>
        <v>308</v>
      </c>
      <c r="O2" s="52" t="s">
        <v>16</v>
      </c>
      <c r="P2" s="52"/>
      <c r="Q2" s="52"/>
      <c r="T2">
        <f>+'資金管理  2408'!T35</f>
        <v>49</v>
      </c>
    </row>
    <row r="3" spans="1:24" ht="15" customHeight="1">
      <c r="A3" s="6"/>
      <c r="B3" s="50" t="s">
        <v>8</v>
      </c>
      <c r="C3" s="51"/>
      <c r="D3" s="53"/>
      <c r="E3" s="50" t="s">
        <v>9</v>
      </c>
      <c r="F3" s="51"/>
      <c r="G3" s="51"/>
      <c r="H3" s="51"/>
      <c r="I3" s="51"/>
      <c r="J3" s="59"/>
      <c r="K3" s="7"/>
      <c r="L3" s="50" t="s">
        <v>8</v>
      </c>
      <c r="M3" s="51"/>
      <c r="N3" s="51"/>
      <c r="O3" s="50" t="s">
        <v>9</v>
      </c>
      <c r="P3" s="51"/>
      <c r="Q3" s="51"/>
      <c r="R3" s="51"/>
      <c r="S3" s="51"/>
      <c r="T3" s="59"/>
      <c r="U3" s="8"/>
      <c r="X3" s="10">
        <f>DATE(R1,S1,A5)</f>
        <v>41153</v>
      </c>
    </row>
    <row r="4" spans="1:26" ht="15" customHeight="1">
      <c r="A4" s="11" t="s">
        <v>0</v>
      </c>
      <c r="B4" s="12" t="s">
        <v>1</v>
      </c>
      <c r="C4" s="13" t="s">
        <v>12</v>
      </c>
      <c r="D4" s="14" t="s">
        <v>3</v>
      </c>
      <c r="E4" s="12" t="s">
        <v>4</v>
      </c>
      <c r="F4" s="13" t="s">
        <v>5</v>
      </c>
      <c r="G4" s="13" t="s">
        <v>6</v>
      </c>
      <c r="H4" s="13" t="s">
        <v>13</v>
      </c>
      <c r="I4" s="42" t="s">
        <v>3</v>
      </c>
      <c r="J4" s="60" t="s">
        <v>14</v>
      </c>
      <c r="K4" s="54" t="s">
        <v>7</v>
      </c>
      <c r="L4" s="3" t="s">
        <v>1</v>
      </c>
      <c r="M4" s="4" t="s">
        <v>2</v>
      </c>
      <c r="N4" s="4" t="s">
        <v>3</v>
      </c>
      <c r="O4" s="3" t="s">
        <v>4</v>
      </c>
      <c r="P4" s="4" t="s">
        <v>5</v>
      </c>
      <c r="Q4" s="4" t="s">
        <v>6</v>
      </c>
      <c r="R4" s="4" t="s">
        <v>10</v>
      </c>
      <c r="S4" s="42" t="s">
        <v>3</v>
      </c>
      <c r="T4" s="60" t="s">
        <v>7</v>
      </c>
      <c r="U4" s="5"/>
      <c r="Z4" s="2"/>
    </row>
    <row r="5" spans="1:26" ht="15" customHeight="1">
      <c r="A5" s="37">
        <v>1</v>
      </c>
      <c r="B5" s="38">
        <v>18</v>
      </c>
      <c r="C5" s="39"/>
      <c r="D5" s="40"/>
      <c r="E5" s="38"/>
      <c r="F5" s="39"/>
      <c r="G5" s="39"/>
      <c r="H5" s="39"/>
      <c r="I5" s="43">
        <v>12</v>
      </c>
      <c r="J5" s="37">
        <f>J2+C5-H5</f>
        <v>30</v>
      </c>
      <c r="K5" s="55">
        <f>K2+B5+C5+D5-E5-F5-G5-H5-I5</f>
        <v>314</v>
      </c>
      <c r="L5" s="38"/>
      <c r="M5" s="39"/>
      <c r="N5" s="39"/>
      <c r="O5" s="38"/>
      <c r="P5" s="39"/>
      <c r="Q5" s="39"/>
      <c r="R5" s="39"/>
      <c r="S5" s="43"/>
      <c r="T5" s="37">
        <f>T2+L5+M5+N5-O5-P5-Q5-R5-S5</f>
        <v>49</v>
      </c>
      <c r="U5" s="41"/>
      <c r="Z5" s="2">
        <f>WEEKDAY($X$3,1)</f>
        <v>7</v>
      </c>
    </row>
    <row r="6" spans="1:26" ht="15" customHeight="1">
      <c r="A6" s="30">
        <v>2</v>
      </c>
      <c r="B6" s="31">
        <v>8</v>
      </c>
      <c r="C6" s="32"/>
      <c r="D6" s="33"/>
      <c r="E6" s="31"/>
      <c r="F6" s="32"/>
      <c r="G6" s="32"/>
      <c r="H6" s="32"/>
      <c r="I6" s="44"/>
      <c r="J6" s="30">
        <f aca="true" t="shared" si="0" ref="J6:J35">+J5+C6-H6</f>
        <v>30</v>
      </c>
      <c r="K6" s="56">
        <f aca="true" t="shared" si="1" ref="K6:K35">K5+B6+C6+D6-E6-F6-G6-H6-I6</f>
        <v>322</v>
      </c>
      <c r="L6" s="31"/>
      <c r="M6" s="32"/>
      <c r="N6" s="32"/>
      <c r="O6" s="31"/>
      <c r="P6" s="32"/>
      <c r="Q6" s="32"/>
      <c r="R6" s="32"/>
      <c r="S6" s="44"/>
      <c r="T6" s="30">
        <f aca="true" t="shared" si="2" ref="T6:T35">T5+L6+M6+N6-O6-P6-Q6-R6-S6</f>
        <v>49</v>
      </c>
      <c r="U6" s="34"/>
      <c r="Z6" s="2">
        <f>WEEKDAY($X$3+1,1)</f>
        <v>1</v>
      </c>
    </row>
    <row r="7" spans="1:26" ht="15" customHeight="1">
      <c r="A7" s="19">
        <v>3</v>
      </c>
      <c r="B7" s="20">
        <v>6</v>
      </c>
      <c r="C7" s="21"/>
      <c r="D7" s="22"/>
      <c r="E7" s="20"/>
      <c r="F7" s="21"/>
      <c r="G7" s="21"/>
      <c r="H7" s="21"/>
      <c r="I7" s="45"/>
      <c r="J7" s="19">
        <f t="shared" si="0"/>
        <v>30</v>
      </c>
      <c r="K7" s="57">
        <f t="shared" si="1"/>
        <v>328</v>
      </c>
      <c r="L7" s="20"/>
      <c r="M7" s="21"/>
      <c r="N7" s="21"/>
      <c r="O7" s="20"/>
      <c r="P7" s="21"/>
      <c r="Q7" s="21"/>
      <c r="R7" s="21"/>
      <c r="S7" s="45"/>
      <c r="T7" s="19">
        <f t="shared" si="2"/>
        <v>49</v>
      </c>
      <c r="U7" s="24"/>
      <c r="Z7" s="2">
        <f>WEEKDAY($X$3+2,1)</f>
        <v>2</v>
      </c>
    </row>
    <row r="8" spans="1:26" ht="15" customHeight="1">
      <c r="A8" s="19">
        <v>4</v>
      </c>
      <c r="B8" s="20">
        <v>10</v>
      </c>
      <c r="C8" s="21"/>
      <c r="D8" s="22"/>
      <c r="E8" s="20"/>
      <c r="F8" s="21"/>
      <c r="G8" s="21"/>
      <c r="H8" s="21"/>
      <c r="I8" s="45">
        <v>3</v>
      </c>
      <c r="J8" s="19">
        <f t="shared" si="0"/>
        <v>30</v>
      </c>
      <c r="K8" s="57">
        <f t="shared" si="1"/>
        <v>335</v>
      </c>
      <c r="L8" s="20"/>
      <c r="M8" s="21"/>
      <c r="N8" s="21"/>
      <c r="O8" s="20"/>
      <c r="P8" s="21"/>
      <c r="Q8" s="21"/>
      <c r="R8" s="21"/>
      <c r="S8" s="45"/>
      <c r="T8" s="19">
        <f t="shared" si="2"/>
        <v>49</v>
      </c>
      <c r="U8" s="24"/>
      <c r="Z8" s="2">
        <f>WEEKDAY($X$3+3,1)</f>
        <v>3</v>
      </c>
    </row>
    <row r="9" spans="1:26" ht="15" customHeight="1">
      <c r="A9" s="19">
        <v>5</v>
      </c>
      <c r="B9" s="20">
        <v>22</v>
      </c>
      <c r="C9" s="21"/>
      <c r="D9" s="22"/>
      <c r="E9" s="20"/>
      <c r="F9" s="21"/>
      <c r="G9" s="21"/>
      <c r="H9" s="21"/>
      <c r="I9" s="45">
        <v>1</v>
      </c>
      <c r="J9" s="19">
        <f t="shared" si="0"/>
        <v>30</v>
      </c>
      <c r="K9" s="57">
        <f t="shared" si="1"/>
        <v>356</v>
      </c>
      <c r="L9" s="20"/>
      <c r="M9" s="21"/>
      <c r="N9" s="21"/>
      <c r="O9" s="20"/>
      <c r="P9" s="21"/>
      <c r="Q9" s="21"/>
      <c r="R9" s="21"/>
      <c r="S9" s="45"/>
      <c r="T9" s="19">
        <f t="shared" si="2"/>
        <v>49</v>
      </c>
      <c r="U9" s="24"/>
      <c r="Z9" s="2">
        <f>WEEKDAY($X$3+4,1)</f>
        <v>4</v>
      </c>
    </row>
    <row r="10" spans="1:26" ht="15" customHeight="1">
      <c r="A10" s="19">
        <v>6</v>
      </c>
      <c r="B10" s="20">
        <v>4</v>
      </c>
      <c r="C10" s="21"/>
      <c r="D10" s="22"/>
      <c r="E10" s="20"/>
      <c r="F10" s="21"/>
      <c r="G10" s="21"/>
      <c r="H10" s="21"/>
      <c r="I10" s="45"/>
      <c r="J10" s="19">
        <f t="shared" si="0"/>
        <v>30</v>
      </c>
      <c r="K10" s="57">
        <f t="shared" si="1"/>
        <v>360</v>
      </c>
      <c r="L10" s="20">
        <v>9</v>
      </c>
      <c r="M10" s="21"/>
      <c r="N10" s="21"/>
      <c r="O10" s="20"/>
      <c r="P10" s="21"/>
      <c r="Q10" s="21"/>
      <c r="R10" s="21"/>
      <c r="S10" s="45">
        <v>0.2</v>
      </c>
      <c r="T10" s="19">
        <f t="shared" si="2"/>
        <v>57.8</v>
      </c>
      <c r="U10" s="24"/>
      <c r="Z10" s="2">
        <f>WEEKDAY($X$3+5,1)</f>
        <v>5</v>
      </c>
    </row>
    <row r="11" spans="1:26" ht="15" customHeight="1">
      <c r="A11" s="19">
        <v>7</v>
      </c>
      <c r="B11" s="20">
        <v>8</v>
      </c>
      <c r="C11" s="21"/>
      <c r="D11" s="22"/>
      <c r="E11" s="20"/>
      <c r="F11" s="21"/>
      <c r="G11" s="21"/>
      <c r="H11" s="21"/>
      <c r="I11" s="45"/>
      <c r="J11" s="19">
        <f t="shared" si="0"/>
        <v>30</v>
      </c>
      <c r="K11" s="57">
        <f t="shared" si="1"/>
        <v>368</v>
      </c>
      <c r="L11" s="20"/>
      <c r="M11" s="21"/>
      <c r="N11" s="21"/>
      <c r="O11" s="20"/>
      <c r="P11" s="21"/>
      <c r="Q11" s="21"/>
      <c r="R11" s="21"/>
      <c r="S11" s="45"/>
      <c r="T11" s="19">
        <f t="shared" si="2"/>
        <v>57.8</v>
      </c>
      <c r="U11" s="24"/>
      <c r="Z11" s="2">
        <f>WEEKDAY($X$3+6,1)</f>
        <v>6</v>
      </c>
    </row>
    <row r="12" spans="1:26" ht="15" customHeight="1">
      <c r="A12" s="30">
        <v>8</v>
      </c>
      <c r="B12" s="31">
        <v>2</v>
      </c>
      <c r="C12" s="32"/>
      <c r="D12" s="33"/>
      <c r="E12" s="31"/>
      <c r="F12" s="32"/>
      <c r="G12" s="32"/>
      <c r="H12" s="32"/>
      <c r="I12" s="44">
        <v>1.5</v>
      </c>
      <c r="J12" s="30">
        <f t="shared" si="0"/>
        <v>30</v>
      </c>
      <c r="K12" s="56">
        <f t="shared" si="1"/>
        <v>368.5</v>
      </c>
      <c r="L12" s="31"/>
      <c r="M12" s="32"/>
      <c r="N12" s="32"/>
      <c r="O12" s="31"/>
      <c r="P12" s="32"/>
      <c r="Q12" s="32"/>
      <c r="R12" s="32"/>
      <c r="S12" s="44"/>
      <c r="T12" s="30">
        <f t="shared" si="2"/>
        <v>57.8</v>
      </c>
      <c r="U12" s="34"/>
      <c r="Z12" s="2">
        <f>WEEKDAY($X$3+7,1)</f>
        <v>7</v>
      </c>
    </row>
    <row r="13" spans="1:26" ht="15" customHeight="1">
      <c r="A13" s="30">
        <v>9</v>
      </c>
      <c r="B13" s="31">
        <v>5</v>
      </c>
      <c r="C13" s="32"/>
      <c r="D13" s="33"/>
      <c r="E13" s="31"/>
      <c r="F13" s="32"/>
      <c r="G13" s="32"/>
      <c r="H13" s="32"/>
      <c r="I13" s="44"/>
      <c r="J13" s="30">
        <f t="shared" si="0"/>
        <v>30</v>
      </c>
      <c r="K13" s="56">
        <f t="shared" si="1"/>
        <v>373.5</v>
      </c>
      <c r="L13" s="31"/>
      <c r="M13" s="32"/>
      <c r="N13" s="32"/>
      <c r="O13" s="31"/>
      <c r="P13" s="32"/>
      <c r="Q13" s="32"/>
      <c r="R13" s="32"/>
      <c r="S13" s="44"/>
      <c r="T13" s="30">
        <f t="shared" si="2"/>
        <v>57.8</v>
      </c>
      <c r="U13" s="34"/>
      <c r="Z13" s="2">
        <f>WEEKDAY($X$3+8,1)</f>
        <v>1</v>
      </c>
    </row>
    <row r="14" spans="1:26" ht="15" customHeight="1">
      <c r="A14" s="61">
        <v>10</v>
      </c>
      <c r="B14" s="20">
        <v>27</v>
      </c>
      <c r="C14" s="21"/>
      <c r="D14" s="22"/>
      <c r="E14" s="20"/>
      <c r="F14" s="21">
        <v>60</v>
      </c>
      <c r="G14" s="21">
        <v>41</v>
      </c>
      <c r="H14" s="21"/>
      <c r="I14" s="45">
        <v>2.3</v>
      </c>
      <c r="J14" s="19">
        <f t="shared" si="0"/>
        <v>30</v>
      </c>
      <c r="K14" s="57">
        <f t="shared" si="1"/>
        <v>297.2</v>
      </c>
      <c r="L14" s="20">
        <v>9</v>
      </c>
      <c r="M14" s="21"/>
      <c r="N14" s="21"/>
      <c r="O14" s="20"/>
      <c r="P14" s="21">
        <v>19</v>
      </c>
      <c r="Q14" s="21">
        <v>3</v>
      </c>
      <c r="R14" s="21"/>
      <c r="S14" s="45">
        <v>0.1</v>
      </c>
      <c r="T14" s="19">
        <f t="shared" si="2"/>
        <v>44.699999999999996</v>
      </c>
      <c r="U14" s="24"/>
      <c r="Z14" s="2">
        <f>WEEKDAY($X$3+9,1)</f>
        <v>2</v>
      </c>
    </row>
    <row r="15" spans="1:26" ht="15" customHeight="1">
      <c r="A15" s="19">
        <v>11</v>
      </c>
      <c r="B15" s="20">
        <v>3</v>
      </c>
      <c r="C15" s="21"/>
      <c r="D15" s="22"/>
      <c r="E15" s="20"/>
      <c r="F15" s="21"/>
      <c r="G15" s="21"/>
      <c r="H15" s="21"/>
      <c r="I15" s="45"/>
      <c r="J15" s="19">
        <f t="shared" si="0"/>
        <v>30</v>
      </c>
      <c r="K15" s="57">
        <f t="shared" si="1"/>
        <v>300.2</v>
      </c>
      <c r="L15" s="20"/>
      <c r="M15" s="21"/>
      <c r="N15" s="21"/>
      <c r="O15" s="20"/>
      <c r="P15" s="21"/>
      <c r="Q15" s="21"/>
      <c r="R15" s="21"/>
      <c r="S15" s="45"/>
      <c r="T15" s="19">
        <f t="shared" si="2"/>
        <v>44.699999999999996</v>
      </c>
      <c r="U15" s="24"/>
      <c r="Z15" s="2">
        <f>WEEKDAY($X$3+10,1)</f>
        <v>3</v>
      </c>
    </row>
    <row r="16" spans="1:26" ht="15" customHeight="1">
      <c r="A16" s="19">
        <v>12</v>
      </c>
      <c r="B16" s="20">
        <v>6</v>
      </c>
      <c r="C16" s="21"/>
      <c r="D16" s="22"/>
      <c r="E16" s="20"/>
      <c r="F16" s="21"/>
      <c r="G16" s="21"/>
      <c r="H16" s="21"/>
      <c r="I16" s="45"/>
      <c r="J16" s="19">
        <f t="shared" si="0"/>
        <v>30</v>
      </c>
      <c r="K16" s="57">
        <f t="shared" si="1"/>
        <v>306.2</v>
      </c>
      <c r="L16" s="20"/>
      <c r="M16" s="21"/>
      <c r="N16" s="21"/>
      <c r="O16" s="20"/>
      <c r="P16" s="21"/>
      <c r="Q16" s="21"/>
      <c r="R16" s="21"/>
      <c r="S16" s="45"/>
      <c r="T16" s="19">
        <f t="shared" si="2"/>
        <v>44.699999999999996</v>
      </c>
      <c r="U16" s="24"/>
      <c r="Z16" s="2">
        <f>WEEKDAY($X$3+11,1)</f>
        <v>4</v>
      </c>
    </row>
    <row r="17" spans="1:26" ht="15" customHeight="1">
      <c r="A17" s="19">
        <v>13</v>
      </c>
      <c r="B17" s="20">
        <v>7</v>
      </c>
      <c r="C17" s="21"/>
      <c r="D17" s="22"/>
      <c r="E17" s="20"/>
      <c r="F17" s="21"/>
      <c r="G17" s="21"/>
      <c r="H17" s="21"/>
      <c r="I17" s="45"/>
      <c r="J17" s="19">
        <f t="shared" si="0"/>
        <v>30</v>
      </c>
      <c r="K17" s="57">
        <f t="shared" si="1"/>
        <v>313.2</v>
      </c>
      <c r="L17" s="20"/>
      <c r="M17" s="21"/>
      <c r="N17" s="21"/>
      <c r="O17" s="20"/>
      <c r="P17" s="21"/>
      <c r="Q17" s="21"/>
      <c r="R17" s="21"/>
      <c r="S17" s="45"/>
      <c r="T17" s="19">
        <f t="shared" si="2"/>
        <v>44.699999999999996</v>
      </c>
      <c r="U17" s="24"/>
      <c r="Z17" s="2">
        <f>WEEKDAY($X$3+12,1)</f>
        <v>5</v>
      </c>
    </row>
    <row r="18" spans="1:26" ht="15" customHeight="1">
      <c r="A18" s="19">
        <v>14</v>
      </c>
      <c r="B18" s="20">
        <v>2</v>
      </c>
      <c r="C18" s="21"/>
      <c r="D18" s="22"/>
      <c r="E18" s="20"/>
      <c r="F18" s="21"/>
      <c r="G18" s="21"/>
      <c r="H18" s="21"/>
      <c r="I18" s="45"/>
      <c r="J18" s="19">
        <f t="shared" si="0"/>
        <v>30</v>
      </c>
      <c r="K18" s="57">
        <f t="shared" si="1"/>
        <v>315.2</v>
      </c>
      <c r="L18" s="20"/>
      <c r="M18" s="21"/>
      <c r="N18" s="21"/>
      <c r="O18" s="20"/>
      <c r="P18" s="21"/>
      <c r="Q18" s="21"/>
      <c r="R18" s="21"/>
      <c r="S18" s="45"/>
      <c r="T18" s="19">
        <f t="shared" si="2"/>
        <v>44.699999999999996</v>
      </c>
      <c r="U18" s="24"/>
      <c r="Z18" s="2">
        <f>WEEKDAY($X$3+13,1)</f>
        <v>6</v>
      </c>
    </row>
    <row r="19" spans="1:26" ht="15" customHeight="1">
      <c r="A19" s="30">
        <v>15</v>
      </c>
      <c r="B19" s="31">
        <v>21</v>
      </c>
      <c r="C19" s="32"/>
      <c r="D19" s="33"/>
      <c r="E19" s="31"/>
      <c r="F19" s="32"/>
      <c r="G19" s="32"/>
      <c r="H19" s="32"/>
      <c r="I19" s="44"/>
      <c r="J19" s="30">
        <f t="shared" si="0"/>
        <v>30</v>
      </c>
      <c r="K19" s="56">
        <f t="shared" si="1"/>
        <v>336.2</v>
      </c>
      <c r="L19" s="31">
        <v>3</v>
      </c>
      <c r="M19" s="32"/>
      <c r="N19" s="32"/>
      <c r="O19" s="31"/>
      <c r="P19" s="32"/>
      <c r="Q19" s="32"/>
      <c r="R19" s="32"/>
      <c r="S19" s="44">
        <v>0.3</v>
      </c>
      <c r="T19" s="30">
        <f t="shared" si="2"/>
        <v>47.4</v>
      </c>
      <c r="U19" s="34"/>
      <c r="Z19" s="2">
        <f>WEEKDAY($X$3+14,1)</f>
        <v>7</v>
      </c>
    </row>
    <row r="20" spans="1:26" ht="15" customHeight="1">
      <c r="A20" s="30">
        <v>16</v>
      </c>
      <c r="B20" s="31">
        <v>13</v>
      </c>
      <c r="C20" s="32"/>
      <c r="D20" s="33"/>
      <c r="E20" s="31"/>
      <c r="F20" s="32"/>
      <c r="G20" s="32"/>
      <c r="H20" s="32"/>
      <c r="I20" s="44"/>
      <c r="J20" s="30">
        <f t="shared" si="0"/>
        <v>30</v>
      </c>
      <c r="K20" s="56">
        <f t="shared" si="1"/>
        <v>349.2</v>
      </c>
      <c r="L20" s="31"/>
      <c r="M20" s="32"/>
      <c r="N20" s="32"/>
      <c r="O20" s="31"/>
      <c r="P20" s="32"/>
      <c r="Q20" s="32"/>
      <c r="R20" s="32"/>
      <c r="S20" s="44"/>
      <c r="T20" s="30">
        <f t="shared" si="2"/>
        <v>47.4</v>
      </c>
      <c r="U20" s="34"/>
      <c r="Z20" s="2">
        <f>WEEKDAY($X$3+15,1)</f>
        <v>1</v>
      </c>
    </row>
    <row r="21" spans="1:26" ht="15" customHeight="1">
      <c r="A21" s="19">
        <v>17</v>
      </c>
      <c r="B21" s="31">
        <v>8</v>
      </c>
      <c r="C21" s="32"/>
      <c r="D21" s="33"/>
      <c r="E21" s="31"/>
      <c r="F21" s="32"/>
      <c r="G21" s="32"/>
      <c r="H21" s="32"/>
      <c r="I21" s="44">
        <v>1.6</v>
      </c>
      <c r="J21" s="30">
        <f t="shared" si="0"/>
        <v>30</v>
      </c>
      <c r="K21" s="56">
        <f t="shared" si="1"/>
        <v>355.59999999999997</v>
      </c>
      <c r="L21" s="31"/>
      <c r="M21" s="32"/>
      <c r="N21" s="32"/>
      <c r="O21" s="31"/>
      <c r="P21" s="32"/>
      <c r="Q21" s="32"/>
      <c r="R21" s="32"/>
      <c r="S21" s="44"/>
      <c r="T21" s="30">
        <f t="shared" si="2"/>
        <v>47.4</v>
      </c>
      <c r="U21" s="34"/>
      <c r="Z21" s="2">
        <f>WEEKDAY($X$3+16,1)</f>
        <v>2</v>
      </c>
    </row>
    <row r="22" spans="1:26" ht="15" customHeight="1">
      <c r="A22" s="19">
        <v>18</v>
      </c>
      <c r="B22" s="20">
        <v>20</v>
      </c>
      <c r="C22" s="21"/>
      <c r="D22" s="22"/>
      <c r="E22" s="20"/>
      <c r="F22" s="21"/>
      <c r="G22" s="21"/>
      <c r="H22" s="21"/>
      <c r="I22" s="45"/>
      <c r="J22" s="19">
        <f t="shared" si="0"/>
        <v>30</v>
      </c>
      <c r="K22" s="57">
        <f t="shared" si="1"/>
        <v>375.59999999999997</v>
      </c>
      <c r="L22" s="20"/>
      <c r="M22" s="21"/>
      <c r="N22" s="21"/>
      <c r="O22" s="20"/>
      <c r="P22" s="21"/>
      <c r="Q22" s="21"/>
      <c r="R22" s="21"/>
      <c r="S22" s="45"/>
      <c r="T22" s="19">
        <f t="shared" si="2"/>
        <v>47.4</v>
      </c>
      <c r="U22" s="24"/>
      <c r="Z22" s="2">
        <f>WEEKDAY($X$3+17,1)</f>
        <v>3</v>
      </c>
    </row>
    <row r="23" spans="1:26" ht="15" customHeight="1">
      <c r="A23" s="19">
        <v>19</v>
      </c>
      <c r="B23" s="20">
        <v>10</v>
      </c>
      <c r="C23" s="21"/>
      <c r="D23" s="22"/>
      <c r="E23" s="20"/>
      <c r="F23" s="21"/>
      <c r="G23" s="21"/>
      <c r="H23" s="21"/>
      <c r="I23" s="45"/>
      <c r="J23" s="19">
        <f t="shared" si="0"/>
        <v>30</v>
      </c>
      <c r="K23" s="57">
        <f t="shared" si="1"/>
        <v>385.59999999999997</v>
      </c>
      <c r="L23" s="20"/>
      <c r="M23" s="21"/>
      <c r="N23" s="21"/>
      <c r="O23" s="20"/>
      <c r="P23" s="21"/>
      <c r="Q23" s="21"/>
      <c r="R23" s="21"/>
      <c r="S23" s="45"/>
      <c r="T23" s="19">
        <f t="shared" si="2"/>
        <v>47.4</v>
      </c>
      <c r="U23" s="24"/>
      <c r="Z23" s="2">
        <f>WEEKDAY($X$3+18,1)</f>
        <v>4</v>
      </c>
    </row>
    <row r="24" spans="1:26" ht="15" customHeight="1">
      <c r="A24" s="19">
        <v>20</v>
      </c>
      <c r="B24" s="20">
        <v>75</v>
      </c>
      <c r="C24" s="21"/>
      <c r="D24" s="22"/>
      <c r="E24" s="20"/>
      <c r="F24" s="21"/>
      <c r="G24" s="21"/>
      <c r="H24" s="21"/>
      <c r="I24" s="45">
        <v>1</v>
      </c>
      <c r="J24" s="19">
        <f t="shared" si="0"/>
        <v>30</v>
      </c>
      <c r="K24" s="57">
        <f t="shared" si="1"/>
        <v>459.59999999999997</v>
      </c>
      <c r="L24" s="20">
        <v>11</v>
      </c>
      <c r="M24" s="21"/>
      <c r="N24" s="21"/>
      <c r="O24" s="20"/>
      <c r="P24" s="21"/>
      <c r="Q24" s="21"/>
      <c r="R24" s="21"/>
      <c r="S24" s="45">
        <v>0.4</v>
      </c>
      <c r="T24" s="19">
        <f t="shared" si="2"/>
        <v>58</v>
      </c>
      <c r="U24" s="24"/>
      <c r="Z24" s="2">
        <f>WEEKDAY($X$3+19,1)</f>
        <v>5</v>
      </c>
    </row>
    <row r="25" spans="1:26" ht="15" customHeight="1">
      <c r="A25" s="19">
        <v>21</v>
      </c>
      <c r="B25" s="20">
        <v>26</v>
      </c>
      <c r="C25" s="21"/>
      <c r="D25" s="22"/>
      <c r="E25" s="20"/>
      <c r="F25" s="21"/>
      <c r="G25" s="21"/>
      <c r="H25" s="21"/>
      <c r="I25" s="45"/>
      <c r="J25" s="19">
        <f t="shared" si="0"/>
        <v>30</v>
      </c>
      <c r="K25" s="57">
        <f t="shared" si="1"/>
        <v>485.59999999999997</v>
      </c>
      <c r="L25" s="20"/>
      <c r="M25" s="21"/>
      <c r="N25" s="21"/>
      <c r="O25" s="20"/>
      <c r="P25" s="21"/>
      <c r="Q25" s="21"/>
      <c r="R25" s="21"/>
      <c r="S25" s="45"/>
      <c r="T25" s="19">
        <f t="shared" si="2"/>
        <v>58</v>
      </c>
      <c r="U25" s="24"/>
      <c r="Z25" s="2">
        <f>WEEKDAY($X$3+20,1)</f>
        <v>6</v>
      </c>
    </row>
    <row r="26" spans="1:26" ht="15" customHeight="1">
      <c r="A26" s="30">
        <v>22</v>
      </c>
      <c r="B26" s="31">
        <v>14</v>
      </c>
      <c r="C26" s="32"/>
      <c r="D26" s="33"/>
      <c r="E26" s="31"/>
      <c r="F26" s="32"/>
      <c r="G26" s="32"/>
      <c r="H26" s="32"/>
      <c r="I26" s="44"/>
      <c r="J26" s="30">
        <f t="shared" si="0"/>
        <v>30</v>
      </c>
      <c r="K26" s="56">
        <f t="shared" si="1"/>
        <v>499.59999999999997</v>
      </c>
      <c r="L26" s="31"/>
      <c r="M26" s="32"/>
      <c r="N26" s="32"/>
      <c r="O26" s="31"/>
      <c r="P26" s="32"/>
      <c r="Q26" s="32"/>
      <c r="R26" s="32"/>
      <c r="S26" s="44"/>
      <c r="T26" s="30">
        <f t="shared" si="2"/>
        <v>58</v>
      </c>
      <c r="U26" s="34"/>
      <c r="Z26" s="2">
        <f>WEEKDAY($X$3+21,1)</f>
        <v>7</v>
      </c>
    </row>
    <row r="27" spans="1:26" ht="15" customHeight="1">
      <c r="A27" s="30">
        <v>23</v>
      </c>
      <c r="B27" s="31">
        <v>9</v>
      </c>
      <c r="C27" s="32"/>
      <c r="D27" s="33"/>
      <c r="E27" s="31"/>
      <c r="F27" s="32"/>
      <c r="G27" s="32"/>
      <c r="H27" s="32"/>
      <c r="I27" s="44"/>
      <c r="J27" s="30">
        <f t="shared" si="0"/>
        <v>30</v>
      </c>
      <c r="K27" s="56">
        <f t="shared" si="1"/>
        <v>508.59999999999997</v>
      </c>
      <c r="L27" s="31"/>
      <c r="M27" s="32"/>
      <c r="N27" s="32"/>
      <c r="O27" s="31"/>
      <c r="P27" s="32"/>
      <c r="Q27" s="32"/>
      <c r="R27" s="32"/>
      <c r="S27" s="44"/>
      <c r="T27" s="30">
        <f t="shared" si="2"/>
        <v>58</v>
      </c>
      <c r="U27" s="34"/>
      <c r="Z27" s="2">
        <f>WEEKDAY($X$3+22,1)</f>
        <v>1</v>
      </c>
    </row>
    <row r="28" spans="1:26" ht="15" customHeight="1">
      <c r="A28" s="19">
        <v>24</v>
      </c>
      <c r="B28" s="20">
        <v>14</v>
      </c>
      <c r="C28" s="21"/>
      <c r="D28" s="22"/>
      <c r="E28" s="20"/>
      <c r="F28" s="21"/>
      <c r="G28" s="21"/>
      <c r="H28" s="21"/>
      <c r="I28" s="45"/>
      <c r="J28" s="19">
        <f t="shared" si="0"/>
        <v>30</v>
      </c>
      <c r="K28" s="57">
        <f t="shared" si="1"/>
        <v>522.5999999999999</v>
      </c>
      <c r="L28" s="20"/>
      <c r="M28" s="21"/>
      <c r="N28" s="21"/>
      <c r="O28" s="20"/>
      <c r="P28" s="21"/>
      <c r="Q28" s="21"/>
      <c r="R28" s="21"/>
      <c r="S28" s="45"/>
      <c r="T28" s="19">
        <f t="shared" si="2"/>
        <v>58</v>
      </c>
      <c r="U28" s="24"/>
      <c r="Z28" s="2">
        <f>WEEKDAY($X$3+23,1)</f>
        <v>2</v>
      </c>
    </row>
    <row r="29" spans="1:26" ht="15" customHeight="1">
      <c r="A29" s="35">
        <v>25</v>
      </c>
      <c r="B29" s="20">
        <v>59</v>
      </c>
      <c r="C29" s="21"/>
      <c r="D29" s="22"/>
      <c r="E29" s="20">
        <v>454</v>
      </c>
      <c r="F29" s="21"/>
      <c r="G29" s="21"/>
      <c r="H29" s="21"/>
      <c r="I29" s="45">
        <v>1.6</v>
      </c>
      <c r="J29" s="19">
        <f t="shared" si="0"/>
        <v>30</v>
      </c>
      <c r="K29" s="57">
        <f t="shared" si="1"/>
        <v>125.99999999999991</v>
      </c>
      <c r="L29" s="20">
        <v>5</v>
      </c>
      <c r="M29" s="21"/>
      <c r="N29" s="21"/>
      <c r="O29" s="20">
        <v>35</v>
      </c>
      <c r="P29" s="21"/>
      <c r="Q29" s="21"/>
      <c r="R29" s="21"/>
      <c r="S29" s="45"/>
      <c r="T29" s="19">
        <f t="shared" si="2"/>
        <v>28</v>
      </c>
      <c r="U29" s="24"/>
      <c r="Z29" s="2">
        <f>WEEKDAY($X$3+24,1)</f>
        <v>3</v>
      </c>
    </row>
    <row r="30" spans="1:26" ht="15" customHeight="1">
      <c r="A30" s="19">
        <v>26</v>
      </c>
      <c r="B30" s="20">
        <v>10</v>
      </c>
      <c r="C30" s="21"/>
      <c r="D30" s="22"/>
      <c r="E30" s="20"/>
      <c r="F30" s="21"/>
      <c r="G30" s="21"/>
      <c r="H30" s="21"/>
      <c r="I30" s="45"/>
      <c r="J30" s="19">
        <f t="shared" si="0"/>
        <v>30</v>
      </c>
      <c r="K30" s="57">
        <f t="shared" si="1"/>
        <v>135.99999999999991</v>
      </c>
      <c r="L30" s="20"/>
      <c r="M30" s="21"/>
      <c r="N30" s="21"/>
      <c r="O30" s="20"/>
      <c r="P30" s="21"/>
      <c r="Q30" s="21"/>
      <c r="R30" s="21"/>
      <c r="S30" s="45"/>
      <c r="T30" s="19">
        <f t="shared" si="2"/>
        <v>28</v>
      </c>
      <c r="U30" s="24"/>
      <c r="Z30" s="2">
        <f>WEEKDAY($X$3+25,1)</f>
        <v>4</v>
      </c>
    </row>
    <row r="31" spans="1:26" ht="15" customHeight="1">
      <c r="A31" s="19">
        <v>27</v>
      </c>
      <c r="B31" s="20">
        <v>10</v>
      </c>
      <c r="C31" s="21"/>
      <c r="D31" s="22"/>
      <c r="E31" s="20"/>
      <c r="F31" s="21"/>
      <c r="G31" s="21"/>
      <c r="H31" s="21"/>
      <c r="I31" s="45">
        <v>4.3</v>
      </c>
      <c r="J31" s="19">
        <f t="shared" si="0"/>
        <v>30</v>
      </c>
      <c r="K31" s="57">
        <f t="shared" si="1"/>
        <v>141.6999999999999</v>
      </c>
      <c r="L31" s="20"/>
      <c r="M31" s="21"/>
      <c r="N31" s="21"/>
      <c r="O31" s="20"/>
      <c r="P31" s="21"/>
      <c r="Q31" s="21"/>
      <c r="R31" s="21"/>
      <c r="S31" s="45"/>
      <c r="T31" s="19">
        <f t="shared" si="2"/>
        <v>28</v>
      </c>
      <c r="U31" s="24"/>
      <c r="Z31" s="2">
        <f>WEEKDAY($X$3+26,1)</f>
        <v>5</v>
      </c>
    </row>
    <row r="32" spans="1:26" ht="15" customHeight="1">
      <c r="A32" s="19">
        <v>28</v>
      </c>
      <c r="B32" s="20">
        <v>17</v>
      </c>
      <c r="C32" s="21"/>
      <c r="D32" s="22"/>
      <c r="E32" s="20"/>
      <c r="F32" s="21"/>
      <c r="G32" s="21"/>
      <c r="H32" s="21"/>
      <c r="I32" s="45"/>
      <c r="J32" s="19">
        <f t="shared" si="0"/>
        <v>30</v>
      </c>
      <c r="K32" s="57">
        <f t="shared" si="1"/>
        <v>158.6999999999999</v>
      </c>
      <c r="L32" s="20"/>
      <c r="M32" s="21"/>
      <c r="N32" s="21"/>
      <c r="O32" s="20"/>
      <c r="P32" s="21"/>
      <c r="Q32" s="21"/>
      <c r="R32" s="21"/>
      <c r="S32" s="45">
        <v>0.3</v>
      </c>
      <c r="T32" s="19">
        <f t="shared" si="2"/>
        <v>27.7</v>
      </c>
      <c r="U32" s="24"/>
      <c r="Z32" s="2">
        <f>WEEKDAY($X$3+27,1)</f>
        <v>6</v>
      </c>
    </row>
    <row r="33" spans="1:26" ht="15" customHeight="1">
      <c r="A33" s="30">
        <f>IF(MONTH(DATE(R1,S1,29))=MONTH(DATE(R1,S1,28)),29,"")</f>
        <v>29</v>
      </c>
      <c r="B33" s="31">
        <v>11</v>
      </c>
      <c r="C33" s="32"/>
      <c r="D33" s="33"/>
      <c r="E33" s="31"/>
      <c r="F33" s="32"/>
      <c r="G33" s="32"/>
      <c r="H33" s="32"/>
      <c r="I33" s="44"/>
      <c r="J33" s="30">
        <f t="shared" si="0"/>
        <v>30</v>
      </c>
      <c r="K33" s="56">
        <f t="shared" si="1"/>
        <v>169.6999999999999</v>
      </c>
      <c r="L33" s="31"/>
      <c r="M33" s="32"/>
      <c r="N33" s="32"/>
      <c r="O33" s="31"/>
      <c r="P33" s="32"/>
      <c r="Q33" s="32"/>
      <c r="R33" s="32"/>
      <c r="S33" s="44"/>
      <c r="T33" s="30">
        <f t="shared" si="2"/>
        <v>27.7</v>
      </c>
      <c r="U33" s="34"/>
      <c r="Z33" s="2">
        <f>WEEKDAY($X$3+28,1)</f>
        <v>7</v>
      </c>
    </row>
    <row r="34" spans="1:26" ht="15" customHeight="1">
      <c r="A34" s="30">
        <f>IF(MONTH(DATE(R1,S1,30))=MONTH(DATE(R1,S1,28)),30,"")</f>
        <v>30</v>
      </c>
      <c r="B34" s="31"/>
      <c r="C34" s="32"/>
      <c r="D34" s="33"/>
      <c r="E34" s="31"/>
      <c r="F34" s="32"/>
      <c r="G34" s="32"/>
      <c r="H34" s="32"/>
      <c r="I34" s="44">
        <v>2.5</v>
      </c>
      <c r="J34" s="30">
        <f t="shared" si="0"/>
        <v>30</v>
      </c>
      <c r="K34" s="56">
        <f t="shared" si="1"/>
        <v>167.1999999999999</v>
      </c>
      <c r="L34" s="31"/>
      <c r="M34" s="32"/>
      <c r="N34" s="32"/>
      <c r="O34" s="31">
        <v>6</v>
      </c>
      <c r="P34" s="32">
        <v>1.6</v>
      </c>
      <c r="Q34" s="32"/>
      <c r="R34" s="32"/>
      <c r="S34" s="44">
        <v>0.8</v>
      </c>
      <c r="T34" s="30">
        <f t="shared" si="2"/>
        <v>19.299999999999997</v>
      </c>
      <c r="U34" s="34"/>
      <c r="Z34" s="2">
        <f>WEEKDAY($X$3+29,1)</f>
        <v>1</v>
      </c>
    </row>
    <row r="35" spans="1:26" ht="15" customHeight="1" thickBot="1">
      <c r="A35" s="25">
        <f>IF(MONTH(DATE(R1,S1,31))=MONTH(DATE(R1,S1,28)),31,"")</f>
      </c>
      <c r="B35" s="26">
        <v>280</v>
      </c>
      <c r="C35" s="27"/>
      <c r="D35" s="28"/>
      <c r="E35" s="26">
        <v>115</v>
      </c>
      <c r="F35" s="27">
        <v>12</v>
      </c>
      <c r="G35" s="27"/>
      <c r="H35" s="27"/>
      <c r="I35" s="46"/>
      <c r="J35" s="25">
        <f t="shared" si="0"/>
        <v>30</v>
      </c>
      <c r="K35" s="58">
        <f t="shared" si="1"/>
        <v>320.19999999999993</v>
      </c>
      <c r="L35" s="26">
        <v>38</v>
      </c>
      <c r="M35" s="27"/>
      <c r="N35" s="27"/>
      <c r="O35" s="26"/>
      <c r="P35" s="27"/>
      <c r="Q35" s="27"/>
      <c r="R35" s="27"/>
      <c r="S35" s="46"/>
      <c r="T35" s="25">
        <f t="shared" si="2"/>
        <v>57.3</v>
      </c>
      <c r="U35" s="29"/>
      <c r="Z35" s="2">
        <f>WEEKDAY($X$3+30,1)</f>
        <v>2</v>
      </c>
    </row>
    <row r="36" spans="11:16" ht="15" customHeight="1">
      <c r="K36" s="48"/>
      <c r="P36" s="48"/>
    </row>
  </sheetData>
  <mergeCells count="6">
    <mergeCell ref="E3:I3"/>
    <mergeCell ref="O2:Q2"/>
    <mergeCell ref="C2:G2"/>
    <mergeCell ref="B3:D3"/>
    <mergeCell ref="L3:N3"/>
    <mergeCell ref="O3:S3"/>
  </mergeCells>
  <printOptions/>
  <pageMargins left="0.9" right="0.47" top="0.75" bottom="1" header="0.48" footer="0.512"/>
  <pageSetup cellComments="atEnd" horizontalDpi="300" verticalDpi="300" orientation="landscape" paperSize="12" r:id="rId3"/>
  <headerFooter alignWithMargins="0">
    <oddHeader>&amp;C&amp;14資　金　管　理　表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4"/>
  <dimension ref="A1:Z3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3" sqref="O3:S3"/>
    </sheetView>
  </sheetViews>
  <sheetFormatPr defaultColWidth="9.140625" defaultRowHeight="15" customHeight="1"/>
  <cols>
    <col min="1" max="1" width="4.7109375" style="0" customWidth="1"/>
    <col min="2" max="2" width="8.00390625" style="0" customWidth="1"/>
    <col min="3" max="3" width="7.28125" style="0" customWidth="1"/>
    <col min="4" max="4" width="8.140625" style="0" customWidth="1"/>
    <col min="5" max="5" width="8.28125" style="0" customWidth="1"/>
    <col min="7" max="7" width="7.00390625" style="0" customWidth="1"/>
    <col min="9" max="10" width="7.421875" style="0" customWidth="1"/>
    <col min="12" max="12" width="7.7109375" style="0" customWidth="1"/>
    <col min="14" max="14" width="7.57421875" style="0" customWidth="1"/>
    <col min="15" max="15" width="7.8515625" style="0" customWidth="1"/>
    <col min="17" max="17" width="7.140625" style="0" customWidth="1"/>
    <col min="24" max="24" width="9.7109375" style="0" bestFit="1" customWidth="1"/>
    <col min="26" max="26" width="10.7109375" style="0" bestFit="1" customWidth="1"/>
  </cols>
  <sheetData>
    <row r="1" spans="18:20" ht="15" customHeight="1">
      <c r="R1" s="9">
        <v>2012</v>
      </c>
      <c r="S1" s="9">
        <v>9</v>
      </c>
      <c r="T1" t="s">
        <v>11</v>
      </c>
    </row>
    <row r="2" spans="3:20" ht="15" customHeight="1" thickBot="1">
      <c r="C2" s="52" t="s">
        <v>15</v>
      </c>
      <c r="D2" s="52"/>
      <c r="E2" s="52"/>
      <c r="F2" s="52"/>
      <c r="G2" s="52"/>
      <c r="J2">
        <f>+'資金管理  2408'!J35</f>
        <v>30</v>
      </c>
      <c r="K2">
        <f>+'資金管理  2408'!K35</f>
        <v>308</v>
      </c>
      <c r="O2" s="52" t="s">
        <v>16</v>
      </c>
      <c r="P2" s="52"/>
      <c r="Q2" s="52"/>
      <c r="T2">
        <f>+'資金管理  2408'!T35</f>
        <v>49</v>
      </c>
    </row>
    <row r="3" spans="1:24" ht="15" customHeight="1">
      <c r="A3" s="6"/>
      <c r="B3" s="50" t="s">
        <v>8</v>
      </c>
      <c r="C3" s="51"/>
      <c r="D3" s="53"/>
      <c r="E3" s="50" t="s">
        <v>9</v>
      </c>
      <c r="F3" s="51"/>
      <c r="G3" s="51"/>
      <c r="H3" s="51"/>
      <c r="I3" s="51"/>
      <c r="J3" s="59"/>
      <c r="K3" s="7"/>
      <c r="L3" s="50" t="s">
        <v>8</v>
      </c>
      <c r="M3" s="51"/>
      <c r="N3" s="51"/>
      <c r="O3" s="50" t="s">
        <v>9</v>
      </c>
      <c r="P3" s="51"/>
      <c r="Q3" s="51"/>
      <c r="R3" s="51"/>
      <c r="S3" s="51"/>
      <c r="T3" s="59"/>
      <c r="U3" s="8"/>
      <c r="X3" s="10">
        <f>DATE(R1,S1,A5)</f>
        <v>41153</v>
      </c>
    </row>
    <row r="4" spans="1:26" ht="15" customHeight="1">
      <c r="A4" s="11" t="s">
        <v>0</v>
      </c>
      <c r="B4" s="12" t="s">
        <v>1</v>
      </c>
      <c r="C4" s="13" t="s">
        <v>12</v>
      </c>
      <c r="D4" s="14" t="s">
        <v>3</v>
      </c>
      <c r="E4" s="12" t="s">
        <v>4</v>
      </c>
      <c r="F4" s="13" t="s">
        <v>5</v>
      </c>
      <c r="G4" s="13" t="s">
        <v>6</v>
      </c>
      <c r="H4" s="13" t="s">
        <v>13</v>
      </c>
      <c r="I4" s="42" t="s">
        <v>3</v>
      </c>
      <c r="J4" s="60" t="s">
        <v>14</v>
      </c>
      <c r="K4" s="54" t="s">
        <v>7</v>
      </c>
      <c r="L4" s="3" t="s">
        <v>1</v>
      </c>
      <c r="M4" s="4" t="s">
        <v>2</v>
      </c>
      <c r="N4" s="4" t="s">
        <v>3</v>
      </c>
      <c r="O4" s="3" t="s">
        <v>4</v>
      </c>
      <c r="P4" s="4" t="s">
        <v>5</v>
      </c>
      <c r="Q4" s="4" t="s">
        <v>6</v>
      </c>
      <c r="R4" s="4" t="s">
        <v>10</v>
      </c>
      <c r="S4" s="42" t="s">
        <v>3</v>
      </c>
      <c r="T4" s="60" t="s">
        <v>7</v>
      </c>
      <c r="U4" s="5"/>
      <c r="Z4" s="2"/>
    </row>
    <row r="5" spans="1:26" ht="15" customHeight="1">
      <c r="A5" s="37">
        <v>1</v>
      </c>
      <c r="B5" s="38">
        <v>18</v>
      </c>
      <c r="C5" s="39"/>
      <c r="D5" s="40"/>
      <c r="E5" s="38"/>
      <c r="F5" s="39"/>
      <c r="G5" s="39"/>
      <c r="H5" s="39"/>
      <c r="I5" s="43">
        <v>12</v>
      </c>
      <c r="J5" s="37">
        <f>J2+C5-H5</f>
        <v>30</v>
      </c>
      <c r="K5" s="55">
        <f>K2+B5+C5+D5-E5-F5-G5-H5-I5</f>
        <v>314</v>
      </c>
      <c r="L5" s="38"/>
      <c r="M5" s="39"/>
      <c r="N5" s="39"/>
      <c r="O5" s="38"/>
      <c r="P5" s="39"/>
      <c r="Q5" s="39"/>
      <c r="R5" s="39"/>
      <c r="S5" s="43"/>
      <c r="T5" s="37">
        <f>T2+L5+M5+N5-O5-P5-Q5-R5-S5</f>
        <v>49</v>
      </c>
      <c r="U5" s="41"/>
      <c r="Z5" s="2">
        <f>WEEKDAY($X$3,1)</f>
        <v>7</v>
      </c>
    </row>
    <row r="6" spans="1:26" ht="15" customHeight="1">
      <c r="A6" s="30">
        <v>2</v>
      </c>
      <c r="B6" s="31">
        <v>8</v>
      </c>
      <c r="C6" s="32"/>
      <c r="D6" s="33"/>
      <c r="E6" s="31"/>
      <c r="F6" s="32"/>
      <c r="G6" s="32"/>
      <c r="H6" s="32"/>
      <c r="I6" s="44"/>
      <c r="J6" s="30">
        <f aca="true" t="shared" si="0" ref="J6:J35">+J5+C6-H6</f>
        <v>30</v>
      </c>
      <c r="K6" s="56">
        <f aca="true" t="shared" si="1" ref="K6:K35">K5+B6+C6+D6-E6-F6-G6-H6-I6</f>
        <v>322</v>
      </c>
      <c r="L6" s="31"/>
      <c r="M6" s="32"/>
      <c r="N6" s="32"/>
      <c r="O6" s="31"/>
      <c r="P6" s="32"/>
      <c r="Q6" s="32"/>
      <c r="R6" s="32"/>
      <c r="S6" s="44"/>
      <c r="T6" s="30">
        <f aca="true" t="shared" si="2" ref="T6:T35">T5+L6+M6+N6-O6-P6-Q6-R6-S6</f>
        <v>49</v>
      </c>
      <c r="U6" s="34"/>
      <c r="Z6" s="2">
        <f>WEEKDAY($X$3+1,1)</f>
        <v>1</v>
      </c>
    </row>
    <row r="7" spans="1:26" ht="15" customHeight="1">
      <c r="A7" s="19">
        <v>3</v>
      </c>
      <c r="B7" s="20">
        <v>6</v>
      </c>
      <c r="C7" s="21"/>
      <c r="D7" s="22"/>
      <c r="E7" s="20"/>
      <c r="F7" s="21"/>
      <c r="G7" s="21"/>
      <c r="H7" s="21"/>
      <c r="I7" s="45"/>
      <c r="J7" s="19">
        <f t="shared" si="0"/>
        <v>30</v>
      </c>
      <c r="K7" s="57">
        <f t="shared" si="1"/>
        <v>328</v>
      </c>
      <c r="L7" s="20"/>
      <c r="M7" s="21"/>
      <c r="N7" s="21"/>
      <c r="O7" s="20"/>
      <c r="P7" s="21"/>
      <c r="Q7" s="21"/>
      <c r="R7" s="21"/>
      <c r="S7" s="45"/>
      <c r="T7" s="19">
        <f t="shared" si="2"/>
        <v>49</v>
      </c>
      <c r="U7" s="24"/>
      <c r="Z7" s="2">
        <f>WEEKDAY($X$3+2,1)</f>
        <v>2</v>
      </c>
    </row>
    <row r="8" spans="1:26" ht="15" customHeight="1">
      <c r="A8" s="19">
        <v>4</v>
      </c>
      <c r="B8" s="20">
        <v>10</v>
      </c>
      <c r="C8" s="21"/>
      <c r="D8" s="22"/>
      <c r="E8" s="20"/>
      <c r="F8" s="21"/>
      <c r="G8" s="21"/>
      <c r="H8" s="21"/>
      <c r="I8" s="45">
        <v>3</v>
      </c>
      <c r="J8" s="19">
        <f t="shared" si="0"/>
        <v>30</v>
      </c>
      <c r="K8" s="57">
        <f t="shared" si="1"/>
        <v>335</v>
      </c>
      <c r="L8" s="20"/>
      <c r="M8" s="21"/>
      <c r="N8" s="21"/>
      <c r="O8" s="20"/>
      <c r="P8" s="21"/>
      <c r="Q8" s="21"/>
      <c r="R8" s="21"/>
      <c r="S8" s="45"/>
      <c r="T8" s="19">
        <f t="shared" si="2"/>
        <v>49</v>
      </c>
      <c r="U8" s="24"/>
      <c r="Z8" s="2">
        <f>WEEKDAY($X$3+3,1)</f>
        <v>3</v>
      </c>
    </row>
    <row r="9" spans="1:26" ht="15" customHeight="1">
      <c r="A9" s="19">
        <v>5</v>
      </c>
      <c r="B9" s="20">
        <v>22</v>
      </c>
      <c r="C9" s="21"/>
      <c r="D9" s="22"/>
      <c r="E9" s="20"/>
      <c r="F9" s="21"/>
      <c r="G9" s="21"/>
      <c r="H9" s="21"/>
      <c r="I9" s="45">
        <v>1</v>
      </c>
      <c r="J9" s="19">
        <f t="shared" si="0"/>
        <v>30</v>
      </c>
      <c r="K9" s="57">
        <f t="shared" si="1"/>
        <v>356</v>
      </c>
      <c r="L9" s="20"/>
      <c r="M9" s="21"/>
      <c r="N9" s="21"/>
      <c r="O9" s="20"/>
      <c r="P9" s="21"/>
      <c r="Q9" s="21"/>
      <c r="R9" s="21"/>
      <c r="S9" s="45"/>
      <c r="T9" s="19">
        <f t="shared" si="2"/>
        <v>49</v>
      </c>
      <c r="U9" s="24"/>
      <c r="Z9" s="2">
        <f>WEEKDAY($X$3+4,1)</f>
        <v>4</v>
      </c>
    </row>
    <row r="10" spans="1:26" ht="15" customHeight="1">
      <c r="A10" s="19">
        <v>6</v>
      </c>
      <c r="B10" s="20">
        <v>4</v>
      </c>
      <c r="C10" s="21"/>
      <c r="D10" s="22"/>
      <c r="E10" s="20"/>
      <c r="F10" s="21"/>
      <c r="G10" s="21"/>
      <c r="H10" s="21"/>
      <c r="I10" s="45"/>
      <c r="J10" s="19">
        <f t="shared" si="0"/>
        <v>30</v>
      </c>
      <c r="K10" s="57">
        <f t="shared" si="1"/>
        <v>360</v>
      </c>
      <c r="L10" s="20">
        <v>9</v>
      </c>
      <c r="M10" s="21"/>
      <c r="N10" s="21"/>
      <c r="O10" s="20"/>
      <c r="P10" s="21"/>
      <c r="Q10" s="21"/>
      <c r="R10" s="21"/>
      <c r="S10" s="45">
        <v>0.2</v>
      </c>
      <c r="T10" s="19">
        <f t="shared" si="2"/>
        <v>57.8</v>
      </c>
      <c r="U10" s="24"/>
      <c r="Z10" s="2">
        <f>WEEKDAY($X$3+5,1)</f>
        <v>5</v>
      </c>
    </row>
    <row r="11" spans="1:26" ht="15" customHeight="1">
      <c r="A11" s="19">
        <v>7</v>
      </c>
      <c r="B11" s="20">
        <v>8</v>
      </c>
      <c r="C11" s="21"/>
      <c r="D11" s="22"/>
      <c r="E11" s="20"/>
      <c r="F11" s="21"/>
      <c r="G11" s="21"/>
      <c r="H11" s="21"/>
      <c r="I11" s="45"/>
      <c r="J11" s="19">
        <f t="shared" si="0"/>
        <v>30</v>
      </c>
      <c r="K11" s="57">
        <f t="shared" si="1"/>
        <v>368</v>
      </c>
      <c r="L11" s="20"/>
      <c r="M11" s="21"/>
      <c r="N11" s="21"/>
      <c r="O11" s="20"/>
      <c r="P11" s="21"/>
      <c r="Q11" s="21"/>
      <c r="R11" s="21"/>
      <c r="S11" s="45"/>
      <c r="T11" s="19">
        <f t="shared" si="2"/>
        <v>57.8</v>
      </c>
      <c r="U11" s="24"/>
      <c r="Z11" s="2">
        <f>WEEKDAY($X$3+6,1)</f>
        <v>6</v>
      </c>
    </row>
    <row r="12" spans="1:26" ht="15" customHeight="1">
      <c r="A12" s="30">
        <v>8</v>
      </c>
      <c r="B12" s="31">
        <v>2</v>
      </c>
      <c r="C12" s="32"/>
      <c r="D12" s="33"/>
      <c r="E12" s="31"/>
      <c r="F12" s="32"/>
      <c r="G12" s="32"/>
      <c r="H12" s="32"/>
      <c r="I12" s="44">
        <v>1.5</v>
      </c>
      <c r="J12" s="30">
        <f t="shared" si="0"/>
        <v>30</v>
      </c>
      <c r="K12" s="56">
        <f t="shared" si="1"/>
        <v>368.5</v>
      </c>
      <c r="L12" s="31"/>
      <c r="M12" s="32"/>
      <c r="N12" s="32"/>
      <c r="O12" s="31"/>
      <c r="P12" s="32"/>
      <c r="Q12" s="32"/>
      <c r="R12" s="32"/>
      <c r="S12" s="44"/>
      <c r="T12" s="30">
        <f t="shared" si="2"/>
        <v>57.8</v>
      </c>
      <c r="U12" s="34"/>
      <c r="Z12" s="2">
        <f>WEEKDAY($X$3+7,1)</f>
        <v>7</v>
      </c>
    </row>
    <row r="13" spans="1:26" ht="15" customHeight="1">
      <c r="A13" s="30">
        <v>9</v>
      </c>
      <c r="B13" s="31">
        <v>5</v>
      </c>
      <c r="C13" s="32"/>
      <c r="D13" s="33"/>
      <c r="E13" s="31"/>
      <c r="F13" s="32"/>
      <c r="G13" s="32"/>
      <c r="H13" s="32"/>
      <c r="I13" s="44"/>
      <c r="J13" s="30">
        <f t="shared" si="0"/>
        <v>30</v>
      </c>
      <c r="K13" s="56">
        <f t="shared" si="1"/>
        <v>373.5</v>
      </c>
      <c r="L13" s="31"/>
      <c r="M13" s="32"/>
      <c r="N13" s="32"/>
      <c r="O13" s="31"/>
      <c r="P13" s="32"/>
      <c r="Q13" s="32"/>
      <c r="R13" s="32"/>
      <c r="S13" s="44"/>
      <c r="T13" s="30">
        <f t="shared" si="2"/>
        <v>57.8</v>
      </c>
      <c r="U13" s="34"/>
      <c r="Z13" s="2">
        <f>WEEKDAY($X$3+8,1)</f>
        <v>1</v>
      </c>
    </row>
    <row r="14" spans="1:26" ht="15" customHeight="1">
      <c r="A14" s="61">
        <v>10</v>
      </c>
      <c r="B14" s="20">
        <v>27</v>
      </c>
      <c r="C14" s="21"/>
      <c r="D14" s="22"/>
      <c r="E14" s="20"/>
      <c r="F14" s="21">
        <v>60</v>
      </c>
      <c r="G14" s="21">
        <v>41</v>
      </c>
      <c r="H14" s="21"/>
      <c r="I14" s="45">
        <v>2.3</v>
      </c>
      <c r="J14" s="19">
        <f t="shared" si="0"/>
        <v>30</v>
      </c>
      <c r="K14" s="57">
        <f t="shared" si="1"/>
        <v>297.2</v>
      </c>
      <c r="L14" s="20">
        <v>9</v>
      </c>
      <c r="M14" s="21"/>
      <c r="N14" s="21"/>
      <c r="O14" s="20"/>
      <c r="P14" s="21">
        <v>19</v>
      </c>
      <c r="Q14" s="21">
        <v>3</v>
      </c>
      <c r="R14" s="21"/>
      <c r="S14" s="45">
        <v>0.1</v>
      </c>
      <c r="T14" s="19">
        <f t="shared" si="2"/>
        <v>44.699999999999996</v>
      </c>
      <c r="U14" s="24"/>
      <c r="Z14" s="2">
        <f>WEEKDAY($X$3+9,1)</f>
        <v>2</v>
      </c>
    </row>
    <row r="15" spans="1:26" ht="15" customHeight="1">
      <c r="A15" s="19">
        <v>11</v>
      </c>
      <c r="B15" s="20">
        <v>3</v>
      </c>
      <c r="C15" s="21"/>
      <c r="D15" s="22"/>
      <c r="E15" s="20"/>
      <c r="F15" s="21"/>
      <c r="G15" s="21"/>
      <c r="H15" s="21"/>
      <c r="I15" s="45"/>
      <c r="J15" s="19">
        <f t="shared" si="0"/>
        <v>30</v>
      </c>
      <c r="K15" s="57">
        <f t="shared" si="1"/>
        <v>300.2</v>
      </c>
      <c r="L15" s="20"/>
      <c r="M15" s="21"/>
      <c r="N15" s="21"/>
      <c r="O15" s="20"/>
      <c r="P15" s="21"/>
      <c r="Q15" s="21"/>
      <c r="R15" s="21"/>
      <c r="S15" s="45"/>
      <c r="T15" s="19">
        <f t="shared" si="2"/>
        <v>44.699999999999996</v>
      </c>
      <c r="U15" s="24"/>
      <c r="Z15" s="2">
        <f>WEEKDAY($X$3+10,1)</f>
        <v>3</v>
      </c>
    </row>
    <row r="16" spans="1:26" ht="15" customHeight="1">
      <c r="A16" s="19">
        <v>12</v>
      </c>
      <c r="B16" s="20">
        <v>6</v>
      </c>
      <c r="C16" s="21"/>
      <c r="D16" s="22"/>
      <c r="E16" s="20"/>
      <c r="F16" s="21"/>
      <c r="G16" s="21"/>
      <c r="H16" s="21"/>
      <c r="I16" s="45"/>
      <c r="J16" s="19">
        <f t="shared" si="0"/>
        <v>30</v>
      </c>
      <c r="K16" s="57">
        <f t="shared" si="1"/>
        <v>306.2</v>
      </c>
      <c r="L16" s="20"/>
      <c r="M16" s="21"/>
      <c r="N16" s="21"/>
      <c r="O16" s="20"/>
      <c r="P16" s="21"/>
      <c r="Q16" s="21"/>
      <c r="R16" s="21"/>
      <c r="S16" s="45"/>
      <c r="T16" s="19">
        <f t="shared" si="2"/>
        <v>44.699999999999996</v>
      </c>
      <c r="U16" s="24"/>
      <c r="Z16" s="2">
        <f>WEEKDAY($X$3+11,1)</f>
        <v>4</v>
      </c>
    </row>
    <row r="17" spans="1:26" ht="15" customHeight="1">
      <c r="A17" s="19">
        <v>13</v>
      </c>
      <c r="B17" s="20">
        <v>7</v>
      </c>
      <c r="C17" s="21"/>
      <c r="D17" s="22"/>
      <c r="E17" s="20"/>
      <c r="F17" s="21"/>
      <c r="G17" s="21"/>
      <c r="H17" s="21"/>
      <c r="I17" s="45"/>
      <c r="J17" s="19">
        <f t="shared" si="0"/>
        <v>30</v>
      </c>
      <c r="K17" s="57">
        <f t="shared" si="1"/>
        <v>313.2</v>
      </c>
      <c r="L17" s="20"/>
      <c r="M17" s="21"/>
      <c r="N17" s="21"/>
      <c r="O17" s="20"/>
      <c r="P17" s="21"/>
      <c r="Q17" s="21"/>
      <c r="R17" s="21"/>
      <c r="S17" s="45"/>
      <c r="T17" s="19">
        <f t="shared" si="2"/>
        <v>44.699999999999996</v>
      </c>
      <c r="U17" s="24"/>
      <c r="Z17" s="2">
        <f>WEEKDAY($X$3+12,1)</f>
        <v>5</v>
      </c>
    </row>
    <row r="18" spans="1:26" ht="15" customHeight="1">
      <c r="A18" s="19">
        <v>14</v>
      </c>
      <c r="B18" s="20">
        <v>2</v>
      </c>
      <c r="C18" s="21"/>
      <c r="D18" s="22"/>
      <c r="E18" s="20"/>
      <c r="F18" s="21"/>
      <c r="G18" s="21"/>
      <c r="H18" s="21"/>
      <c r="I18" s="45"/>
      <c r="J18" s="19">
        <f t="shared" si="0"/>
        <v>30</v>
      </c>
      <c r="K18" s="57">
        <f t="shared" si="1"/>
        <v>315.2</v>
      </c>
      <c r="L18" s="20"/>
      <c r="M18" s="21"/>
      <c r="N18" s="21"/>
      <c r="O18" s="20"/>
      <c r="P18" s="21"/>
      <c r="Q18" s="21"/>
      <c r="R18" s="21"/>
      <c r="S18" s="45"/>
      <c r="T18" s="19">
        <f t="shared" si="2"/>
        <v>44.699999999999996</v>
      </c>
      <c r="U18" s="24"/>
      <c r="Z18" s="2">
        <f>WEEKDAY($X$3+13,1)</f>
        <v>6</v>
      </c>
    </row>
    <row r="19" spans="1:26" ht="15" customHeight="1">
      <c r="A19" s="30">
        <v>15</v>
      </c>
      <c r="B19" s="31">
        <v>21</v>
      </c>
      <c r="C19" s="32"/>
      <c r="D19" s="33"/>
      <c r="E19" s="31"/>
      <c r="F19" s="32"/>
      <c r="G19" s="32"/>
      <c r="H19" s="32"/>
      <c r="I19" s="44"/>
      <c r="J19" s="30">
        <f t="shared" si="0"/>
        <v>30</v>
      </c>
      <c r="K19" s="56">
        <f t="shared" si="1"/>
        <v>336.2</v>
      </c>
      <c r="L19" s="31">
        <v>3</v>
      </c>
      <c r="M19" s="32"/>
      <c r="N19" s="32"/>
      <c r="O19" s="31"/>
      <c r="P19" s="32"/>
      <c r="Q19" s="32"/>
      <c r="R19" s="32"/>
      <c r="S19" s="44">
        <v>0.3</v>
      </c>
      <c r="T19" s="30">
        <f t="shared" si="2"/>
        <v>47.4</v>
      </c>
      <c r="U19" s="34"/>
      <c r="Z19" s="2">
        <f>WEEKDAY($X$3+14,1)</f>
        <v>7</v>
      </c>
    </row>
    <row r="20" spans="1:26" ht="15" customHeight="1">
      <c r="A20" s="30">
        <v>16</v>
      </c>
      <c r="B20" s="31">
        <v>13</v>
      </c>
      <c r="C20" s="32"/>
      <c r="D20" s="33"/>
      <c r="E20" s="31"/>
      <c r="F20" s="32"/>
      <c r="G20" s="32"/>
      <c r="H20" s="32"/>
      <c r="I20" s="44"/>
      <c r="J20" s="30">
        <f t="shared" si="0"/>
        <v>30</v>
      </c>
      <c r="K20" s="56">
        <f t="shared" si="1"/>
        <v>349.2</v>
      </c>
      <c r="L20" s="31"/>
      <c r="M20" s="32"/>
      <c r="N20" s="32"/>
      <c r="O20" s="31"/>
      <c r="P20" s="32"/>
      <c r="Q20" s="32"/>
      <c r="R20" s="32"/>
      <c r="S20" s="44"/>
      <c r="T20" s="30">
        <f t="shared" si="2"/>
        <v>47.4</v>
      </c>
      <c r="U20" s="34"/>
      <c r="Z20" s="2">
        <f>WEEKDAY($X$3+15,1)</f>
        <v>1</v>
      </c>
    </row>
    <row r="21" spans="1:26" ht="15" customHeight="1">
      <c r="A21" s="19">
        <v>17</v>
      </c>
      <c r="B21" s="31">
        <v>8</v>
      </c>
      <c r="C21" s="32"/>
      <c r="D21" s="33"/>
      <c r="E21" s="31"/>
      <c r="F21" s="32"/>
      <c r="G21" s="32"/>
      <c r="H21" s="32"/>
      <c r="I21" s="44">
        <v>1.6</v>
      </c>
      <c r="J21" s="30">
        <f t="shared" si="0"/>
        <v>30</v>
      </c>
      <c r="K21" s="56">
        <f t="shared" si="1"/>
        <v>355.59999999999997</v>
      </c>
      <c r="L21" s="31"/>
      <c r="M21" s="32"/>
      <c r="N21" s="32"/>
      <c r="O21" s="31"/>
      <c r="P21" s="32"/>
      <c r="Q21" s="32"/>
      <c r="R21" s="32"/>
      <c r="S21" s="44"/>
      <c r="T21" s="30">
        <f t="shared" si="2"/>
        <v>47.4</v>
      </c>
      <c r="U21" s="34"/>
      <c r="Z21" s="2">
        <f>WEEKDAY($X$3+16,1)</f>
        <v>2</v>
      </c>
    </row>
    <row r="22" spans="1:26" ht="15" customHeight="1">
      <c r="A22" s="19">
        <v>18</v>
      </c>
      <c r="B22" s="20">
        <v>20</v>
      </c>
      <c r="C22" s="21"/>
      <c r="D22" s="22"/>
      <c r="E22" s="20"/>
      <c r="F22" s="21"/>
      <c r="G22" s="21"/>
      <c r="H22" s="21"/>
      <c r="I22" s="45"/>
      <c r="J22" s="19">
        <f t="shared" si="0"/>
        <v>30</v>
      </c>
      <c r="K22" s="57">
        <f t="shared" si="1"/>
        <v>375.59999999999997</v>
      </c>
      <c r="L22" s="20"/>
      <c r="M22" s="21"/>
      <c r="N22" s="21"/>
      <c r="O22" s="20"/>
      <c r="P22" s="21"/>
      <c r="Q22" s="21"/>
      <c r="R22" s="21"/>
      <c r="S22" s="45"/>
      <c r="T22" s="19">
        <f t="shared" si="2"/>
        <v>47.4</v>
      </c>
      <c r="U22" s="24"/>
      <c r="Z22" s="2">
        <f>WEEKDAY($X$3+17,1)</f>
        <v>3</v>
      </c>
    </row>
    <row r="23" spans="1:26" ht="15" customHeight="1">
      <c r="A23" s="19">
        <v>19</v>
      </c>
      <c r="B23" s="20">
        <v>10</v>
      </c>
      <c r="C23" s="21"/>
      <c r="D23" s="22"/>
      <c r="E23" s="20"/>
      <c r="F23" s="21"/>
      <c r="G23" s="21"/>
      <c r="H23" s="21"/>
      <c r="I23" s="45"/>
      <c r="J23" s="19">
        <f t="shared" si="0"/>
        <v>30</v>
      </c>
      <c r="K23" s="57">
        <f t="shared" si="1"/>
        <v>385.59999999999997</v>
      </c>
      <c r="L23" s="20"/>
      <c r="M23" s="21"/>
      <c r="N23" s="21"/>
      <c r="O23" s="20"/>
      <c r="P23" s="21"/>
      <c r="Q23" s="21"/>
      <c r="R23" s="21"/>
      <c r="S23" s="45"/>
      <c r="T23" s="19">
        <f t="shared" si="2"/>
        <v>47.4</v>
      </c>
      <c r="U23" s="24"/>
      <c r="Z23" s="2">
        <f>WEEKDAY($X$3+18,1)</f>
        <v>4</v>
      </c>
    </row>
    <row r="24" spans="1:26" ht="15" customHeight="1">
      <c r="A24" s="19">
        <v>20</v>
      </c>
      <c r="B24" s="20">
        <v>75</v>
      </c>
      <c r="C24" s="21"/>
      <c r="D24" s="22"/>
      <c r="E24" s="20"/>
      <c r="F24" s="21"/>
      <c r="G24" s="21"/>
      <c r="H24" s="21"/>
      <c r="I24" s="45">
        <v>1</v>
      </c>
      <c r="J24" s="19">
        <f t="shared" si="0"/>
        <v>30</v>
      </c>
      <c r="K24" s="57">
        <f t="shared" si="1"/>
        <v>459.59999999999997</v>
      </c>
      <c r="L24" s="20">
        <v>11</v>
      </c>
      <c r="M24" s="21"/>
      <c r="N24" s="21"/>
      <c r="O24" s="20"/>
      <c r="P24" s="21"/>
      <c r="Q24" s="21"/>
      <c r="R24" s="21"/>
      <c r="S24" s="45">
        <v>0.4</v>
      </c>
      <c r="T24" s="19">
        <f t="shared" si="2"/>
        <v>58</v>
      </c>
      <c r="U24" s="24"/>
      <c r="Z24" s="2">
        <f>WEEKDAY($X$3+19,1)</f>
        <v>5</v>
      </c>
    </row>
    <row r="25" spans="1:26" ht="15" customHeight="1">
      <c r="A25" s="19">
        <v>21</v>
      </c>
      <c r="B25" s="20">
        <v>26</v>
      </c>
      <c r="C25" s="21"/>
      <c r="D25" s="22"/>
      <c r="E25" s="20"/>
      <c r="F25" s="21"/>
      <c r="G25" s="21"/>
      <c r="H25" s="21"/>
      <c r="I25" s="45"/>
      <c r="J25" s="19">
        <f t="shared" si="0"/>
        <v>30</v>
      </c>
      <c r="K25" s="57">
        <f t="shared" si="1"/>
        <v>485.59999999999997</v>
      </c>
      <c r="L25" s="20"/>
      <c r="M25" s="21"/>
      <c r="N25" s="21"/>
      <c r="O25" s="20"/>
      <c r="P25" s="21"/>
      <c r="Q25" s="21"/>
      <c r="R25" s="21"/>
      <c r="S25" s="45"/>
      <c r="T25" s="19">
        <f t="shared" si="2"/>
        <v>58</v>
      </c>
      <c r="U25" s="24"/>
      <c r="Z25" s="2">
        <f>WEEKDAY($X$3+20,1)</f>
        <v>6</v>
      </c>
    </row>
    <row r="26" spans="1:26" ht="15" customHeight="1">
      <c r="A26" s="30">
        <v>22</v>
      </c>
      <c r="B26" s="31">
        <v>14</v>
      </c>
      <c r="C26" s="32"/>
      <c r="D26" s="33"/>
      <c r="E26" s="31"/>
      <c r="F26" s="32"/>
      <c r="G26" s="32"/>
      <c r="H26" s="32"/>
      <c r="I26" s="44"/>
      <c r="J26" s="30">
        <f t="shared" si="0"/>
        <v>30</v>
      </c>
      <c r="K26" s="56">
        <f t="shared" si="1"/>
        <v>499.59999999999997</v>
      </c>
      <c r="L26" s="31"/>
      <c r="M26" s="32"/>
      <c r="N26" s="32"/>
      <c r="O26" s="31"/>
      <c r="P26" s="32"/>
      <c r="Q26" s="32"/>
      <c r="R26" s="32"/>
      <c r="S26" s="44"/>
      <c r="T26" s="30">
        <f t="shared" si="2"/>
        <v>58</v>
      </c>
      <c r="U26" s="34"/>
      <c r="Z26" s="2">
        <f>WEEKDAY($X$3+21,1)</f>
        <v>7</v>
      </c>
    </row>
    <row r="27" spans="1:26" ht="15" customHeight="1">
      <c r="A27" s="30">
        <v>23</v>
      </c>
      <c r="B27" s="31">
        <v>9</v>
      </c>
      <c r="C27" s="32"/>
      <c r="D27" s="33"/>
      <c r="E27" s="31"/>
      <c r="F27" s="32"/>
      <c r="G27" s="32"/>
      <c r="H27" s="32"/>
      <c r="I27" s="44"/>
      <c r="J27" s="30">
        <f t="shared" si="0"/>
        <v>30</v>
      </c>
      <c r="K27" s="56">
        <f t="shared" si="1"/>
        <v>508.59999999999997</v>
      </c>
      <c r="L27" s="31"/>
      <c r="M27" s="32"/>
      <c r="N27" s="32"/>
      <c r="O27" s="31"/>
      <c r="P27" s="32"/>
      <c r="Q27" s="32"/>
      <c r="R27" s="32"/>
      <c r="S27" s="44"/>
      <c r="T27" s="30">
        <f t="shared" si="2"/>
        <v>58</v>
      </c>
      <c r="U27" s="34"/>
      <c r="Z27" s="2">
        <f>WEEKDAY($X$3+22,1)</f>
        <v>1</v>
      </c>
    </row>
    <row r="28" spans="1:26" ht="15" customHeight="1">
      <c r="A28" s="19">
        <v>24</v>
      </c>
      <c r="B28" s="20">
        <v>14</v>
      </c>
      <c r="C28" s="21"/>
      <c r="D28" s="22"/>
      <c r="E28" s="20"/>
      <c r="F28" s="21"/>
      <c r="G28" s="21"/>
      <c r="H28" s="21"/>
      <c r="I28" s="45"/>
      <c r="J28" s="19">
        <f t="shared" si="0"/>
        <v>30</v>
      </c>
      <c r="K28" s="57">
        <f t="shared" si="1"/>
        <v>522.5999999999999</v>
      </c>
      <c r="L28" s="20"/>
      <c r="M28" s="21"/>
      <c r="N28" s="21"/>
      <c r="O28" s="20"/>
      <c r="P28" s="21"/>
      <c r="Q28" s="21"/>
      <c r="R28" s="21"/>
      <c r="S28" s="45"/>
      <c r="T28" s="19">
        <f t="shared" si="2"/>
        <v>58</v>
      </c>
      <c r="U28" s="24"/>
      <c r="Z28" s="2">
        <f>WEEKDAY($X$3+23,1)</f>
        <v>2</v>
      </c>
    </row>
    <row r="29" spans="1:26" ht="15" customHeight="1">
      <c r="A29" s="35">
        <v>25</v>
      </c>
      <c r="B29" s="20">
        <v>59</v>
      </c>
      <c r="C29" s="21"/>
      <c r="D29" s="22"/>
      <c r="E29" s="20">
        <v>454</v>
      </c>
      <c r="F29" s="21"/>
      <c r="G29" s="21"/>
      <c r="H29" s="21"/>
      <c r="I29" s="45">
        <v>1.6</v>
      </c>
      <c r="J29" s="19">
        <f t="shared" si="0"/>
        <v>30</v>
      </c>
      <c r="K29" s="57">
        <f t="shared" si="1"/>
        <v>125.99999999999991</v>
      </c>
      <c r="L29" s="20">
        <v>5</v>
      </c>
      <c r="M29" s="21"/>
      <c r="N29" s="21"/>
      <c r="O29" s="20">
        <v>35</v>
      </c>
      <c r="P29" s="21"/>
      <c r="Q29" s="21"/>
      <c r="R29" s="21"/>
      <c r="S29" s="45"/>
      <c r="T29" s="19">
        <f t="shared" si="2"/>
        <v>28</v>
      </c>
      <c r="U29" s="24"/>
      <c r="Z29" s="2">
        <f>WEEKDAY($X$3+24,1)</f>
        <v>3</v>
      </c>
    </row>
    <row r="30" spans="1:26" ht="15" customHeight="1">
      <c r="A30" s="19">
        <v>26</v>
      </c>
      <c r="B30" s="20">
        <v>10</v>
      </c>
      <c r="C30" s="21"/>
      <c r="D30" s="22"/>
      <c r="E30" s="20"/>
      <c r="F30" s="21"/>
      <c r="G30" s="21"/>
      <c r="H30" s="21"/>
      <c r="I30" s="45"/>
      <c r="J30" s="19">
        <f t="shared" si="0"/>
        <v>30</v>
      </c>
      <c r="K30" s="57">
        <f t="shared" si="1"/>
        <v>135.99999999999991</v>
      </c>
      <c r="L30" s="20"/>
      <c r="M30" s="21"/>
      <c r="N30" s="21"/>
      <c r="O30" s="20"/>
      <c r="P30" s="21"/>
      <c r="Q30" s="21"/>
      <c r="R30" s="21"/>
      <c r="S30" s="45"/>
      <c r="T30" s="19">
        <f t="shared" si="2"/>
        <v>28</v>
      </c>
      <c r="U30" s="24"/>
      <c r="Z30" s="2">
        <f>WEEKDAY($X$3+25,1)</f>
        <v>4</v>
      </c>
    </row>
    <row r="31" spans="1:26" ht="15" customHeight="1">
      <c r="A31" s="19">
        <v>27</v>
      </c>
      <c r="B31" s="20">
        <v>10</v>
      </c>
      <c r="C31" s="21"/>
      <c r="D31" s="22"/>
      <c r="E31" s="20"/>
      <c r="F31" s="21"/>
      <c r="G31" s="21"/>
      <c r="H31" s="21"/>
      <c r="I31" s="45">
        <v>4.3</v>
      </c>
      <c r="J31" s="19">
        <f t="shared" si="0"/>
        <v>30</v>
      </c>
      <c r="K31" s="57">
        <f t="shared" si="1"/>
        <v>141.6999999999999</v>
      </c>
      <c r="L31" s="20"/>
      <c r="M31" s="21"/>
      <c r="N31" s="21"/>
      <c r="O31" s="20"/>
      <c r="P31" s="21"/>
      <c r="Q31" s="21"/>
      <c r="R31" s="21"/>
      <c r="S31" s="45"/>
      <c r="T31" s="19">
        <f t="shared" si="2"/>
        <v>28</v>
      </c>
      <c r="U31" s="24"/>
      <c r="Z31" s="2">
        <f>WEEKDAY($X$3+26,1)</f>
        <v>5</v>
      </c>
    </row>
    <row r="32" spans="1:26" ht="15" customHeight="1">
      <c r="A32" s="19">
        <v>28</v>
      </c>
      <c r="B32" s="20">
        <v>17</v>
      </c>
      <c r="C32" s="21"/>
      <c r="D32" s="22"/>
      <c r="E32" s="20"/>
      <c r="F32" s="21"/>
      <c r="G32" s="21"/>
      <c r="H32" s="21"/>
      <c r="I32" s="45"/>
      <c r="J32" s="19">
        <f t="shared" si="0"/>
        <v>30</v>
      </c>
      <c r="K32" s="57">
        <f t="shared" si="1"/>
        <v>158.6999999999999</v>
      </c>
      <c r="L32" s="20"/>
      <c r="M32" s="21"/>
      <c r="N32" s="21"/>
      <c r="O32" s="20"/>
      <c r="P32" s="21"/>
      <c r="Q32" s="21"/>
      <c r="R32" s="21"/>
      <c r="S32" s="45">
        <v>0.3</v>
      </c>
      <c r="T32" s="19">
        <f t="shared" si="2"/>
        <v>27.7</v>
      </c>
      <c r="U32" s="24"/>
      <c r="Z32" s="2">
        <f>WEEKDAY($X$3+27,1)</f>
        <v>6</v>
      </c>
    </row>
    <row r="33" spans="1:26" ht="15" customHeight="1">
      <c r="A33" s="30">
        <f>IF(MONTH(DATE(R1,S1,29))=MONTH(DATE(R1,S1,28)),29,"")</f>
        <v>29</v>
      </c>
      <c r="B33" s="31">
        <v>11</v>
      </c>
      <c r="C33" s="32"/>
      <c r="D33" s="33"/>
      <c r="E33" s="31"/>
      <c r="F33" s="32"/>
      <c r="G33" s="32"/>
      <c r="H33" s="32"/>
      <c r="I33" s="44"/>
      <c r="J33" s="30">
        <f t="shared" si="0"/>
        <v>30</v>
      </c>
      <c r="K33" s="56">
        <f t="shared" si="1"/>
        <v>169.6999999999999</v>
      </c>
      <c r="L33" s="31"/>
      <c r="M33" s="32"/>
      <c r="N33" s="32"/>
      <c r="O33" s="31"/>
      <c r="P33" s="32"/>
      <c r="Q33" s="32"/>
      <c r="R33" s="32"/>
      <c r="S33" s="44"/>
      <c r="T33" s="30">
        <f t="shared" si="2"/>
        <v>27.7</v>
      </c>
      <c r="U33" s="34"/>
      <c r="Z33" s="2">
        <f>WEEKDAY($X$3+28,1)</f>
        <v>7</v>
      </c>
    </row>
    <row r="34" spans="1:26" ht="15" customHeight="1">
      <c r="A34" s="30">
        <f>IF(MONTH(DATE(R1,S1,30))=MONTH(DATE(R1,S1,28)),30,"")</f>
        <v>30</v>
      </c>
      <c r="B34" s="31"/>
      <c r="C34" s="32"/>
      <c r="D34" s="33"/>
      <c r="E34" s="31"/>
      <c r="F34" s="32"/>
      <c r="G34" s="32"/>
      <c r="H34" s="32"/>
      <c r="I34" s="44">
        <v>2.5</v>
      </c>
      <c r="J34" s="30">
        <f t="shared" si="0"/>
        <v>30</v>
      </c>
      <c r="K34" s="56">
        <f t="shared" si="1"/>
        <v>167.1999999999999</v>
      </c>
      <c r="L34" s="31"/>
      <c r="M34" s="32"/>
      <c r="N34" s="32"/>
      <c r="O34" s="31">
        <v>6</v>
      </c>
      <c r="P34" s="32">
        <v>1.6</v>
      </c>
      <c r="Q34" s="32"/>
      <c r="R34" s="32"/>
      <c r="S34" s="44">
        <v>0.8</v>
      </c>
      <c r="T34" s="30">
        <f t="shared" si="2"/>
        <v>19.299999999999997</v>
      </c>
      <c r="U34" s="34"/>
      <c r="Z34" s="2">
        <f>WEEKDAY($X$3+29,1)</f>
        <v>1</v>
      </c>
    </row>
    <row r="35" spans="1:26" ht="15" customHeight="1" thickBot="1">
      <c r="A35" s="25">
        <f>IF(MONTH(DATE(R1,S1,31))=MONTH(DATE(R1,S1,28)),31,"")</f>
      </c>
      <c r="B35" s="26">
        <v>280</v>
      </c>
      <c r="C35" s="27"/>
      <c r="D35" s="28"/>
      <c r="E35" s="26">
        <v>115</v>
      </c>
      <c r="F35" s="27">
        <v>12</v>
      </c>
      <c r="G35" s="27"/>
      <c r="H35" s="27"/>
      <c r="I35" s="46"/>
      <c r="J35" s="25">
        <f t="shared" si="0"/>
        <v>30</v>
      </c>
      <c r="K35" s="58">
        <f t="shared" si="1"/>
        <v>320.19999999999993</v>
      </c>
      <c r="L35" s="26">
        <v>38</v>
      </c>
      <c r="M35" s="27"/>
      <c r="N35" s="27"/>
      <c r="O35" s="26"/>
      <c r="P35" s="27"/>
      <c r="Q35" s="27"/>
      <c r="R35" s="27"/>
      <c r="S35" s="46"/>
      <c r="T35" s="25">
        <f t="shared" si="2"/>
        <v>57.3</v>
      </c>
      <c r="U35" s="29"/>
      <c r="Z35" s="2">
        <f>WEEKDAY($X$3+30,1)</f>
        <v>2</v>
      </c>
    </row>
    <row r="36" spans="11:16" ht="15" customHeight="1">
      <c r="K36" s="48"/>
      <c r="P36" s="48"/>
    </row>
  </sheetData>
  <mergeCells count="6">
    <mergeCell ref="E3:I3"/>
    <mergeCell ref="O2:Q2"/>
    <mergeCell ref="C2:G2"/>
    <mergeCell ref="B3:D3"/>
    <mergeCell ref="L3:N3"/>
    <mergeCell ref="O3:S3"/>
  </mergeCells>
  <printOptions/>
  <pageMargins left="0.9" right="0.47" top="0.75" bottom="1" header="0.48" footer="0.512"/>
  <pageSetup cellComments="atEnd" horizontalDpi="300" verticalDpi="300" orientation="landscape" paperSize="12" r:id="rId3"/>
  <headerFooter alignWithMargins="0">
    <oddHeader>&amp;C&amp;14資　金　管　理　表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3"/>
  <dimension ref="A1:Z36"/>
  <sheetViews>
    <sheetView workbookViewId="0" topLeftCell="A1">
      <pane xSplit="1" ySplit="4" topLeftCell="I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U28" sqref="U28"/>
    </sheetView>
  </sheetViews>
  <sheetFormatPr defaultColWidth="9.140625" defaultRowHeight="15" customHeight="1"/>
  <cols>
    <col min="1" max="1" width="4.7109375" style="0" customWidth="1"/>
    <col min="2" max="2" width="8.00390625" style="0" customWidth="1"/>
    <col min="3" max="3" width="7.28125" style="0" customWidth="1"/>
    <col min="4" max="4" width="8.140625" style="0" customWidth="1"/>
    <col min="5" max="5" width="8.28125" style="0" customWidth="1"/>
    <col min="7" max="7" width="7.00390625" style="0" customWidth="1"/>
    <col min="9" max="10" width="7.421875" style="0" customWidth="1"/>
    <col min="12" max="12" width="7.7109375" style="0" customWidth="1"/>
    <col min="14" max="14" width="7.57421875" style="0" customWidth="1"/>
    <col min="15" max="15" width="7.8515625" style="0" customWidth="1"/>
    <col min="17" max="17" width="7.140625" style="0" customWidth="1"/>
    <col min="24" max="24" width="9.7109375" style="0" bestFit="1" customWidth="1"/>
    <col min="26" max="26" width="10.7109375" style="0" bestFit="1" customWidth="1"/>
  </cols>
  <sheetData>
    <row r="1" spans="18:20" ht="15" customHeight="1">
      <c r="R1" s="9">
        <v>2012</v>
      </c>
      <c r="S1" s="9">
        <v>8</v>
      </c>
      <c r="T1" t="s">
        <v>11</v>
      </c>
    </row>
    <row r="2" spans="3:20" ht="15" customHeight="1" thickBot="1">
      <c r="C2" s="52" t="s">
        <v>17</v>
      </c>
      <c r="D2" s="52"/>
      <c r="E2" s="52"/>
      <c r="F2" s="52"/>
      <c r="G2" s="52"/>
      <c r="J2">
        <f>+'資金管理  2407'!J35</f>
        <v>0</v>
      </c>
      <c r="K2">
        <f>+'資金管理  2407'!K35</f>
        <v>286</v>
      </c>
      <c r="N2" s="52" t="s">
        <v>16</v>
      </c>
      <c r="O2" s="52"/>
      <c r="P2" s="52"/>
      <c r="Q2" s="52"/>
      <c r="R2" s="52"/>
      <c r="S2" s="52"/>
      <c r="T2">
        <f>+'資金管理  2407'!T35</f>
        <v>53</v>
      </c>
    </row>
    <row r="3" spans="1:24" ht="15" customHeight="1">
      <c r="A3" s="6"/>
      <c r="B3" s="50" t="s">
        <v>8</v>
      </c>
      <c r="C3" s="51"/>
      <c r="D3" s="53"/>
      <c r="E3" s="50" t="s">
        <v>9</v>
      </c>
      <c r="F3" s="51"/>
      <c r="G3" s="51"/>
      <c r="H3" s="51"/>
      <c r="I3" s="51"/>
      <c r="J3" s="59"/>
      <c r="K3" s="7"/>
      <c r="L3" s="50" t="s">
        <v>8</v>
      </c>
      <c r="M3" s="51"/>
      <c r="N3" s="51"/>
      <c r="O3" s="50" t="s">
        <v>9</v>
      </c>
      <c r="P3" s="51"/>
      <c r="Q3" s="51"/>
      <c r="R3" s="51"/>
      <c r="S3" s="51"/>
      <c r="T3" s="59"/>
      <c r="U3" s="8"/>
      <c r="X3" s="10">
        <f>DATE(R1,S1,A5)</f>
        <v>41122</v>
      </c>
    </row>
    <row r="4" spans="1:26" ht="15" customHeight="1">
      <c r="A4" s="11" t="s">
        <v>0</v>
      </c>
      <c r="B4" s="12" t="s">
        <v>1</v>
      </c>
      <c r="C4" s="13" t="s">
        <v>12</v>
      </c>
      <c r="D4" s="14" t="s">
        <v>3</v>
      </c>
      <c r="E4" s="12" t="s">
        <v>4</v>
      </c>
      <c r="F4" s="13" t="s">
        <v>5</v>
      </c>
      <c r="G4" s="13" t="s">
        <v>6</v>
      </c>
      <c r="H4" s="13" t="s">
        <v>13</v>
      </c>
      <c r="I4" s="42" t="s">
        <v>3</v>
      </c>
      <c r="J4" s="60" t="s">
        <v>14</v>
      </c>
      <c r="K4" s="54" t="s">
        <v>7</v>
      </c>
      <c r="L4" s="3" t="s">
        <v>1</v>
      </c>
      <c r="M4" s="4" t="s">
        <v>2</v>
      </c>
      <c r="N4" s="4" t="s">
        <v>3</v>
      </c>
      <c r="O4" s="3" t="s">
        <v>4</v>
      </c>
      <c r="P4" s="4" t="s">
        <v>5</v>
      </c>
      <c r="Q4" s="4" t="s">
        <v>6</v>
      </c>
      <c r="R4" s="4" t="s">
        <v>10</v>
      </c>
      <c r="S4" s="42" t="s">
        <v>3</v>
      </c>
      <c r="T4" s="60" t="s">
        <v>7</v>
      </c>
      <c r="U4" s="5"/>
      <c r="Z4" s="2"/>
    </row>
    <row r="5" spans="1:26" ht="15" customHeight="1">
      <c r="A5" s="15">
        <v>1</v>
      </c>
      <c r="B5" s="16">
        <v>18</v>
      </c>
      <c r="C5" s="17"/>
      <c r="D5" s="18"/>
      <c r="E5" s="16"/>
      <c r="F5" s="17"/>
      <c r="G5" s="17"/>
      <c r="H5" s="17"/>
      <c r="I5" s="47">
        <v>12</v>
      </c>
      <c r="J5" s="15">
        <f>J2+C5-H5</f>
        <v>0</v>
      </c>
      <c r="K5" s="62">
        <v>326</v>
      </c>
      <c r="L5" s="16"/>
      <c r="M5" s="17"/>
      <c r="N5" s="17"/>
      <c r="O5" s="16"/>
      <c r="P5" s="17"/>
      <c r="Q5" s="17"/>
      <c r="R5" s="17"/>
      <c r="S5" s="47"/>
      <c r="T5" s="65">
        <v>66</v>
      </c>
      <c r="U5" s="23"/>
      <c r="Z5" s="2">
        <f>WEEKDAY($X$3,1)</f>
        <v>4</v>
      </c>
    </row>
    <row r="6" spans="1:26" ht="15" customHeight="1">
      <c r="A6" s="19">
        <v>2</v>
      </c>
      <c r="B6" s="20">
        <v>8</v>
      </c>
      <c r="C6" s="21"/>
      <c r="D6" s="22"/>
      <c r="E6" s="20"/>
      <c r="F6" s="21"/>
      <c r="G6" s="21"/>
      <c r="H6" s="21"/>
      <c r="I6" s="45"/>
      <c r="J6" s="19">
        <f aca="true" t="shared" si="0" ref="J6:J35">+J5+C6-H6</f>
        <v>0</v>
      </c>
      <c r="K6" s="57">
        <f aca="true" t="shared" si="1" ref="K6:K34">K5+B6+C6+D6-E6-F6-G6-H6-I6</f>
        <v>334</v>
      </c>
      <c r="L6" s="20"/>
      <c r="M6" s="21"/>
      <c r="N6" s="21"/>
      <c r="O6" s="20"/>
      <c r="P6" s="21"/>
      <c r="Q6" s="21"/>
      <c r="R6" s="21"/>
      <c r="S6" s="45"/>
      <c r="T6" s="19">
        <f aca="true" t="shared" si="2" ref="T6:T34">T5+L6+M6+N6-O6-P6-Q6-R6-S6</f>
        <v>66</v>
      </c>
      <c r="U6" s="24"/>
      <c r="Z6" s="2">
        <f>WEEKDAY($X$3+1,1)</f>
        <v>5</v>
      </c>
    </row>
    <row r="7" spans="1:26" ht="15" customHeight="1">
      <c r="A7" s="19">
        <v>3</v>
      </c>
      <c r="B7" s="20">
        <v>6</v>
      </c>
      <c r="C7" s="21"/>
      <c r="D7" s="22"/>
      <c r="E7" s="20"/>
      <c r="F7" s="21"/>
      <c r="G7" s="21"/>
      <c r="H7" s="21"/>
      <c r="I7" s="45"/>
      <c r="J7" s="19">
        <f t="shared" si="0"/>
        <v>0</v>
      </c>
      <c r="K7" s="57">
        <f t="shared" si="1"/>
        <v>340</v>
      </c>
      <c r="L7" s="20"/>
      <c r="M7" s="21"/>
      <c r="N7" s="21"/>
      <c r="O7" s="20"/>
      <c r="P7" s="21"/>
      <c r="Q7" s="21"/>
      <c r="R7" s="21"/>
      <c r="S7" s="45"/>
      <c r="T7" s="19">
        <f t="shared" si="2"/>
        <v>66</v>
      </c>
      <c r="U7" s="24"/>
      <c r="Z7" s="2">
        <f>WEEKDAY($X$3+2,1)</f>
        <v>6</v>
      </c>
    </row>
    <row r="8" spans="1:26" ht="15" customHeight="1">
      <c r="A8" s="30">
        <v>4</v>
      </c>
      <c r="B8" s="31">
        <v>10</v>
      </c>
      <c r="C8" s="32"/>
      <c r="D8" s="33"/>
      <c r="E8" s="31"/>
      <c r="F8" s="32"/>
      <c r="G8" s="32"/>
      <c r="H8" s="32"/>
      <c r="I8" s="44">
        <v>3</v>
      </c>
      <c r="J8" s="30">
        <f t="shared" si="0"/>
        <v>0</v>
      </c>
      <c r="K8" s="56">
        <f t="shared" si="1"/>
        <v>347</v>
      </c>
      <c r="L8" s="31"/>
      <c r="M8" s="32"/>
      <c r="N8" s="32"/>
      <c r="O8" s="31"/>
      <c r="P8" s="32"/>
      <c r="Q8" s="32"/>
      <c r="R8" s="32"/>
      <c r="S8" s="44"/>
      <c r="T8" s="30">
        <f t="shared" si="2"/>
        <v>66</v>
      </c>
      <c r="U8" s="34"/>
      <c r="Z8" s="2">
        <f>WEEKDAY($X$3+3,1)</f>
        <v>7</v>
      </c>
    </row>
    <row r="9" spans="1:26" ht="15" customHeight="1">
      <c r="A9" s="30">
        <v>5</v>
      </c>
      <c r="B9" s="31">
        <v>22</v>
      </c>
      <c r="C9" s="32"/>
      <c r="D9" s="33"/>
      <c r="E9" s="31"/>
      <c r="F9" s="32"/>
      <c r="G9" s="32"/>
      <c r="H9" s="32"/>
      <c r="I9" s="44">
        <v>1</v>
      </c>
      <c r="J9" s="30">
        <f t="shared" si="0"/>
        <v>0</v>
      </c>
      <c r="K9" s="56">
        <f t="shared" si="1"/>
        <v>368</v>
      </c>
      <c r="L9" s="31"/>
      <c r="M9" s="32"/>
      <c r="N9" s="32"/>
      <c r="O9" s="31"/>
      <c r="P9" s="32"/>
      <c r="Q9" s="32"/>
      <c r="R9" s="32"/>
      <c r="S9" s="44"/>
      <c r="T9" s="30">
        <f t="shared" si="2"/>
        <v>66</v>
      </c>
      <c r="U9" s="34"/>
      <c r="Z9" s="2">
        <f>WEEKDAY($X$3+4,1)</f>
        <v>1</v>
      </c>
    </row>
    <row r="10" spans="1:26" ht="15" customHeight="1">
      <c r="A10" s="19">
        <v>6</v>
      </c>
      <c r="B10" s="20">
        <v>4</v>
      </c>
      <c r="C10" s="21"/>
      <c r="D10" s="22"/>
      <c r="E10" s="20"/>
      <c r="F10" s="21"/>
      <c r="G10" s="21"/>
      <c r="H10" s="21"/>
      <c r="I10" s="45"/>
      <c r="J10" s="19">
        <f t="shared" si="0"/>
        <v>0</v>
      </c>
      <c r="K10" s="57">
        <f t="shared" si="1"/>
        <v>372</v>
      </c>
      <c r="L10" s="20">
        <v>9</v>
      </c>
      <c r="M10" s="21"/>
      <c r="N10" s="21"/>
      <c r="O10" s="20"/>
      <c r="P10" s="21"/>
      <c r="Q10" s="21"/>
      <c r="R10" s="21"/>
      <c r="S10" s="45">
        <v>0.2</v>
      </c>
      <c r="T10" s="19">
        <f t="shared" si="2"/>
        <v>74.8</v>
      </c>
      <c r="U10" s="24"/>
      <c r="Z10" s="2">
        <f>WEEKDAY($X$3+5,1)</f>
        <v>2</v>
      </c>
    </row>
    <row r="11" spans="1:26" ht="15" customHeight="1">
      <c r="A11" s="19">
        <v>7</v>
      </c>
      <c r="B11" s="20">
        <v>8</v>
      </c>
      <c r="C11" s="21"/>
      <c r="D11" s="22"/>
      <c r="E11" s="20"/>
      <c r="F11" s="21"/>
      <c r="G11" s="21"/>
      <c r="H11" s="21"/>
      <c r="I11" s="45"/>
      <c r="J11" s="19">
        <f t="shared" si="0"/>
        <v>0</v>
      </c>
      <c r="K11" s="63">
        <v>370</v>
      </c>
      <c r="L11" s="20"/>
      <c r="M11" s="21"/>
      <c r="N11" s="21"/>
      <c r="O11" s="20"/>
      <c r="P11" s="21"/>
      <c r="Q11" s="21"/>
      <c r="R11" s="21"/>
      <c r="S11" s="45"/>
      <c r="T11" s="66">
        <v>67</v>
      </c>
      <c r="U11" s="24"/>
      <c r="Z11" s="2">
        <f>WEEKDAY($X$3+6,1)</f>
        <v>3</v>
      </c>
    </row>
    <row r="12" spans="1:26" ht="15" customHeight="1">
      <c r="A12" s="19">
        <v>8</v>
      </c>
      <c r="B12" s="20">
        <v>2</v>
      </c>
      <c r="C12" s="21"/>
      <c r="D12" s="22"/>
      <c r="E12" s="20"/>
      <c r="F12" s="21"/>
      <c r="G12" s="21"/>
      <c r="H12" s="21"/>
      <c r="I12" s="45">
        <v>1.5</v>
      </c>
      <c r="J12" s="19">
        <f t="shared" si="0"/>
        <v>0</v>
      </c>
      <c r="K12" s="57">
        <f t="shared" si="1"/>
        <v>370.5</v>
      </c>
      <c r="L12" s="20"/>
      <c r="M12" s="21"/>
      <c r="N12" s="21"/>
      <c r="O12" s="20"/>
      <c r="P12" s="21"/>
      <c r="Q12" s="21"/>
      <c r="R12" s="21"/>
      <c r="S12" s="45"/>
      <c r="T12" s="19">
        <f t="shared" si="2"/>
        <v>67</v>
      </c>
      <c r="U12" s="24"/>
      <c r="Z12" s="2">
        <f>WEEKDAY($X$3+7,1)</f>
        <v>4</v>
      </c>
    </row>
    <row r="13" spans="1:26" ht="15" customHeight="1">
      <c r="A13" s="19">
        <v>9</v>
      </c>
      <c r="B13" s="20">
        <v>5</v>
      </c>
      <c r="C13" s="21"/>
      <c r="D13" s="22"/>
      <c r="E13" s="20"/>
      <c r="F13" s="21"/>
      <c r="G13" s="21"/>
      <c r="H13" s="21"/>
      <c r="I13" s="45"/>
      <c r="J13" s="19">
        <f t="shared" si="0"/>
        <v>0</v>
      </c>
      <c r="K13" s="57">
        <f t="shared" si="1"/>
        <v>375.5</v>
      </c>
      <c r="L13" s="20"/>
      <c r="M13" s="21"/>
      <c r="N13" s="21"/>
      <c r="O13" s="20"/>
      <c r="P13" s="21"/>
      <c r="Q13" s="21"/>
      <c r="R13" s="21"/>
      <c r="S13" s="45"/>
      <c r="T13" s="19">
        <f t="shared" si="2"/>
        <v>67</v>
      </c>
      <c r="U13" s="24"/>
      <c r="Z13" s="2">
        <f>WEEKDAY($X$3+8,1)</f>
        <v>5</v>
      </c>
    </row>
    <row r="14" spans="1:26" ht="15" customHeight="1">
      <c r="A14" s="61">
        <v>10</v>
      </c>
      <c r="B14" s="20">
        <v>27</v>
      </c>
      <c r="C14" s="21"/>
      <c r="D14" s="22"/>
      <c r="E14" s="20"/>
      <c r="F14" s="21">
        <v>24</v>
      </c>
      <c r="G14" s="21">
        <v>37</v>
      </c>
      <c r="H14" s="21"/>
      <c r="I14" s="45">
        <v>2.3</v>
      </c>
      <c r="J14" s="19">
        <f t="shared" si="0"/>
        <v>0</v>
      </c>
      <c r="K14" s="57">
        <f t="shared" si="1"/>
        <v>339.2</v>
      </c>
      <c r="L14" s="20">
        <v>9</v>
      </c>
      <c r="M14" s="21"/>
      <c r="N14" s="21"/>
      <c r="O14" s="20"/>
      <c r="P14" s="21">
        <v>19</v>
      </c>
      <c r="Q14" s="21">
        <v>3</v>
      </c>
      <c r="R14" s="21"/>
      <c r="S14" s="45">
        <v>0.1</v>
      </c>
      <c r="T14" s="19">
        <f t="shared" si="2"/>
        <v>53.9</v>
      </c>
      <c r="U14" s="24"/>
      <c r="Z14" s="2">
        <f>WEEKDAY($X$3+9,1)</f>
        <v>6</v>
      </c>
    </row>
    <row r="15" spans="1:26" ht="15" customHeight="1">
      <c r="A15" s="30">
        <v>11</v>
      </c>
      <c r="B15" s="31">
        <v>3</v>
      </c>
      <c r="C15" s="32"/>
      <c r="D15" s="33"/>
      <c r="E15" s="31"/>
      <c r="F15" s="32"/>
      <c r="G15" s="32"/>
      <c r="H15" s="32"/>
      <c r="I15" s="44"/>
      <c r="J15" s="30">
        <f t="shared" si="0"/>
        <v>0</v>
      </c>
      <c r="K15" s="56">
        <f t="shared" si="1"/>
        <v>342.2</v>
      </c>
      <c r="L15" s="31"/>
      <c r="M15" s="32"/>
      <c r="N15" s="32"/>
      <c r="O15" s="31"/>
      <c r="P15" s="32"/>
      <c r="Q15" s="32"/>
      <c r="R15" s="32"/>
      <c r="S15" s="44"/>
      <c r="T15" s="30">
        <f t="shared" si="2"/>
        <v>53.9</v>
      </c>
      <c r="U15" s="34"/>
      <c r="Z15" s="2">
        <f>WEEKDAY($X$3+10,1)</f>
        <v>7</v>
      </c>
    </row>
    <row r="16" spans="1:26" ht="15" customHeight="1">
      <c r="A16" s="30">
        <v>12</v>
      </c>
      <c r="B16" s="31">
        <v>6</v>
      </c>
      <c r="C16" s="32"/>
      <c r="D16" s="33"/>
      <c r="E16" s="31"/>
      <c r="F16" s="32"/>
      <c r="G16" s="32"/>
      <c r="H16" s="32"/>
      <c r="I16" s="44"/>
      <c r="J16" s="30">
        <f t="shared" si="0"/>
        <v>0</v>
      </c>
      <c r="K16" s="56">
        <f t="shared" si="1"/>
        <v>348.2</v>
      </c>
      <c r="L16" s="31"/>
      <c r="M16" s="32"/>
      <c r="N16" s="32"/>
      <c r="O16" s="31"/>
      <c r="P16" s="32"/>
      <c r="Q16" s="32"/>
      <c r="R16" s="32"/>
      <c r="S16" s="44"/>
      <c r="T16" s="30">
        <f t="shared" si="2"/>
        <v>53.9</v>
      </c>
      <c r="U16" s="34"/>
      <c r="Z16" s="2">
        <f>WEEKDAY($X$3+11,1)</f>
        <v>1</v>
      </c>
    </row>
    <row r="17" spans="1:26" ht="15" customHeight="1">
      <c r="A17" s="19">
        <v>13</v>
      </c>
      <c r="B17" s="20">
        <v>7</v>
      </c>
      <c r="C17" s="21"/>
      <c r="D17" s="22"/>
      <c r="E17" s="20"/>
      <c r="F17" s="21"/>
      <c r="G17" s="21"/>
      <c r="H17" s="21"/>
      <c r="I17" s="45"/>
      <c r="J17" s="19">
        <f t="shared" si="0"/>
        <v>0</v>
      </c>
      <c r="K17" s="63">
        <v>326</v>
      </c>
      <c r="L17" s="20"/>
      <c r="M17" s="21"/>
      <c r="N17" s="21"/>
      <c r="O17" s="20"/>
      <c r="P17" s="21"/>
      <c r="Q17" s="21"/>
      <c r="R17" s="21"/>
      <c r="S17" s="45"/>
      <c r="T17" s="19">
        <f t="shared" si="2"/>
        <v>53.9</v>
      </c>
      <c r="U17" s="24"/>
      <c r="Z17" s="2">
        <f>WEEKDAY($X$3+12,1)</f>
        <v>2</v>
      </c>
    </row>
    <row r="18" spans="1:26" ht="15" customHeight="1">
      <c r="A18" s="19">
        <v>14</v>
      </c>
      <c r="B18" s="20">
        <v>2</v>
      </c>
      <c r="C18" s="21"/>
      <c r="D18" s="22"/>
      <c r="E18" s="20"/>
      <c r="F18" s="21"/>
      <c r="G18" s="21"/>
      <c r="H18" s="21"/>
      <c r="I18" s="45"/>
      <c r="J18" s="19">
        <f t="shared" si="0"/>
        <v>0</v>
      </c>
      <c r="K18" s="57">
        <f t="shared" si="1"/>
        <v>328</v>
      </c>
      <c r="L18" s="20"/>
      <c r="M18" s="21"/>
      <c r="N18" s="21"/>
      <c r="O18" s="20"/>
      <c r="P18" s="21"/>
      <c r="Q18" s="21"/>
      <c r="R18" s="21"/>
      <c r="S18" s="45"/>
      <c r="T18" s="19">
        <f t="shared" si="2"/>
        <v>53.9</v>
      </c>
      <c r="U18" s="24"/>
      <c r="Z18" s="2">
        <f>WEEKDAY($X$3+13,1)</f>
        <v>3</v>
      </c>
    </row>
    <row r="19" spans="1:26" ht="15" customHeight="1">
      <c r="A19" s="19">
        <v>15</v>
      </c>
      <c r="B19" s="20">
        <v>21</v>
      </c>
      <c r="C19" s="21"/>
      <c r="D19" s="22"/>
      <c r="E19" s="20"/>
      <c r="F19" s="21"/>
      <c r="G19" s="21"/>
      <c r="H19" s="21"/>
      <c r="I19" s="45"/>
      <c r="J19" s="19">
        <f t="shared" si="0"/>
        <v>0</v>
      </c>
      <c r="K19" s="57">
        <f t="shared" si="1"/>
        <v>349</v>
      </c>
      <c r="L19" s="20">
        <v>3</v>
      </c>
      <c r="M19" s="21"/>
      <c r="N19" s="21"/>
      <c r="O19" s="20"/>
      <c r="P19" s="21"/>
      <c r="Q19" s="21"/>
      <c r="R19" s="21"/>
      <c r="S19" s="45">
        <v>0.3</v>
      </c>
      <c r="T19" s="19">
        <f t="shared" si="2"/>
        <v>56.6</v>
      </c>
      <c r="U19" s="24"/>
      <c r="Z19" s="2">
        <f>WEEKDAY($X$3+14,1)</f>
        <v>4</v>
      </c>
    </row>
    <row r="20" spans="1:26" ht="15" customHeight="1">
      <c r="A20" s="19">
        <v>16</v>
      </c>
      <c r="B20" s="20">
        <v>13</v>
      </c>
      <c r="C20" s="21"/>
      <c r="D20" s="22"/>
      <c r="E20" s="20"/>
      <c r="F20" s="21"/>
      <c r="G20" s="21"/>
      <c r="H20" s="21"/>
      <c r="I20" s="45"/>
      <c r="J20" s="19">
        <f t="shared" si="0"/>
        <v>0</v>
      </c>
      <c r="K20" s="63">
        <v>356</v>
      </c>
      <c r="L20" s="20"/>
      <c r="M20" s="21"/>
      <c r="N20" s="21"/>
      <c r="O20" s="20"/>
      <c r="P20" s="21"/>
      <c r="Q20" s="21"/>
      <c r="R20" s="21"/>
      <c r="S20" s="45"/>
      <c r="T20" s="19">
        <f t="shared" si="2"/>
        <v>56.6</v>
      </c>
      <c r="U20" s="24"/>
      <c r="Z20" s="2">
        <f>WEEKDAY($X$3+15,1)</f>
        <v>5</v>
      </c>
    </row>
    <row r="21" spans="1:26" ht="15" customHeight="1">
      <c r="A21" s="19">
        <v>17</v>
      </c>
      <c r="B21" s="20">
        <v>8</v>
      </c>
      <c r="C21" s="21"/>
      <c r="D21" s="22"/>
      <c r="E21" s="20"/>
      <c r="F21" s="21"/>
      <c r="G21" s="21"/>
      <c r="H21" s="21"/>
      <c r="I21" s="45">
        <v>32</v>
      </c>
      <c r="J21" s="19">
        <f t="shared" si="0"/>
        <v>0</v>
      </c>
      <c r="K21" s="57">
        <f t="shared" si="1"/>
        <v>332</v>
      </c>
      <c r="L21" s="20"/>
      <c r="M21" s="21"/>
      <c r="N21" s="21"/>
      <c r="O21" s="20"/>
      <c r="P21" s="21"/>
      <c r="Q21" s="21"/>
      <c r="R21" s="21"/>
      <c r="S21" s="45"/>
      <c r="T21" s="19">
        <f t="shared" si="2"/>
        <v>56.6</v>
      </c>
      <c r="U21" s="24"/>
      <c r="Z21" s="2">
        <f>WEEKDAY($X$3+16,1)</f>
        <v>6</v>
      </c>
    </row>
    <row r="22" spans="1:26" ht="15" customHeight="1">
      <c r="A22" s="30">
        <v>18</v>
      </c>
      <c r="B22" s="31">
        <v>20</v>
      </c>
      <c r="C22" s="32"/>
      <c r="D22" s="33"/>
      <c r="E22" s="31"/>
      <c r="F22" s="32"/>
      <c r="G22" s="32"/>
      <c r="H22" s="32"/>
      <c r="I22" s="44"/>
      <c r="J22" s="30">
        <f t="shared" si="0"/>
        <v>0</v>
      </c>
      <c r="K22" s="56">
        <f t="shared" si="1"/>
        <v>352</v>
      </c>
      <c r="L22" s="31"/>
      <c r="M22" s="32"/>
      <c r="N22" s="32"/>
      <c r="O22" s="31"/>
      <c r="P22" s="32"/>
      <c r="Q22" s="32"/>
      <c r="R22" s="32"/>
      <c r="S22" s="44"/>
      <c r="T22" s="30">
        <f t="shared" si="2"/>
        <v>56.6</v>
      </c>
      <c r="U22" s="34"/>
      <c r="Z22" s="2">
        <f>WEEKDAY($X$3+17,1)</f>
        <v>7</v>
      </c>
    </row>
    <row r="23" spans="1:26" ht="15" customHeight="1">
      <c r="A23" s="30">
        <v>19</v>
      </c>
      <c r="B23" s="31">
        <v>10</v>
      </c>
      <c r="C23" s="32"/>
      <c r="D23" s="33"/>
      <c r="E23" s="31"/>
      <c r="F23" s="32"/>
      <c r="G23" s="32"/>
      <c r="H23" s="32"/>
      <c r="I23" s="44"/>
      <c r="J23" s="30">
        <f t="shared" si="0"/>
        <v>0</v>
      </c>
      <c r="K23" s="56">
        <f t="shared" si="1"/>
        <v>362</v>
      </c>
      <c r="L23" s="31"/>
      <c r="M23" s="32"/>
      <c r="N23" s="32"/>
      <c r="O23" s="31"/>
      <c r="P23" s="32"/>
      <c r="Q23" s="32"/>
      <c r="R23" s="32"/>
      <c r="S23" s="44"/>
      <c r="T23" s="30">
        <f t="shared" si="2"/>
        <v>56.6</v>
      </c>
      <c r="U23" s="34"/>
      <c r="Z23" s="2">
        <f>WEEKDAY($X$3+18,1)</f>
        <v>1</v>
      </c>
    </row>
    <row r="24" spans="1:26" ht="15" customHeight="1">
      <c r="A24" s="19">
        <v>20</v>
      </c>
      <c r="B24" s="20">
        <v>75</v>
      </c>
      <c r="C24" s="21"/>
      <c r="D24" s="22"/>
      <c r="E24" s="20"/>
      <c r="F24" s="21"/>
      <c r="G24" s="21"/>
      <c r="H24" s="21"/>
      <c r="I24" s="45">
        <v>1</v>
      </c>
      <c r="J24" s="19">
        <f t="shared" si="0"/>
        <v>0</v>
      </c>
      <c r="K24" s="57">
        <f t="shared" si="1"/>
        <v>436</v>
      </c>
      <c r="L24" s="20">
        <v>11</v>
      </c>
      <c r="M24" s="21"/>
      <c r="N24" s="21"/>
      <c r="O24" s="20"/>
      <c r="P24" s="21"/>
      <c r="Q24" s="21"/>
      <c r="R24" s="21"/>
      <c r="S24" s="45">
        <v>0.4</v>
      </c>
      <c r="T24" s="19">
        <f t="shared" si="2"/>
        <v>67.19999999999999</v>
      </c>
      <c r="U24" s="24"/>
      <c r="Z24" s="2">
        <f>WEEKDAY($X$3+19,1)</f>
        <v>2</v>
      </c>
    </row>
    <row r="25" spans="1:26" ht="15" customHeight="1">
      <c r="A25" s="19">
        <v>21</v>
      </c>
      <c r="B25" s="20">
        <v>26</v>
      </c>
      <c r="C25" s="21"/>
      <c r="D25" s="22"/>
      <c r="E25" s="20"/>
      <c r="F25" s="21"/>
      <c r="G25" s="21"/>
      <c r="H25" s="21"/>
      <c r="I25" s="45"/>
      <c r="J25" s="19">
        <f t="shared" si="0"/>
        <v>0</v>
      </c>
      <c r="K25" s="63">
        <v>436</v>
      </c>
      <c r="L25" s="20"/>
      <c r="M25" s="21"/>
      <c r="N25" s="21"/>
      <c r="O25" s="20"/>
      <c r="P25" s="21"/>
      <c r="Q25" s="21"/>
      <c r="R25" s="21"/>
      <c r="S25" s="45"/>
      <c r="T25" s="66">
        <v>60</v>
      </c>
      <c r="U25" s="24"/>
      <c r="Z25" s="2">
        <f>WEEKDAY($X$3+20,1)</f>
        <v>3</v>
      </c>
    </row>
    <row r="26" spans="1:26" ht="15" customHeight="1">
      <c r="A26" s="19">
        <v>22</v>
      </c>
      <c r="B26" s="20">
        <v>14</v>
      </c>
      <c r="C26" s="21"/>
      <c r="D26" s="22"/>
      <c r="E26" s="20"/>
      <c r="F26" s="21"/>
      <c r="G26" s="21"/>
      <c r="H26" s="21"/>
      <c r="I26" s="45"/>
      <c r="J26" s="19">
        <f t="shared" si="0"/>
        <v>0</v>
      </c>
      <c r="K26" s="57">
        <f t="shared" si="1"/>
        <v>450</v>
      </c>
      <c r="L26" s="20"/>
      <c r="M26" s="21"/>
      <c r="N26" s="21"/>
      <c r="O26" s="20"/>
      <c r="P26" s="21"/>
      <c r="Q26" s="21"/>
      <c r="R26" s="21"/>
      <c r="S26" s="45"/>
      <c r="T26" s="19">
        <f t="shared" si="2"/>
        <v>60</v>
      </c>
      <c r="U26" s="24"/>
      <c r="Z26" s="2">
        <f>WEEKDAY($X$3+21,1)</f>
        <v>4</v>
      </c>
    </row>
    <row r="27" spans="1:26" ht="15" customHeight="1">
      <c r="A27" s="19">
        <v>23</v>
      </c>
      <c r="B27" s="20">
        <v>9</v>
      </c>
      <c r="C27" s="21"/>
      <c r="D27" s="22"/>
      <c r="E27" s="20"/>
      <c r="F27" s="21"/>
      <c r="G27" s="21"/>
      <c r="H27" s="21"/>
      <c r="I27" s="45"/>
      <c r="J27" s="19">
        <f t="shared" si="0"/>
        <v>0</v>
      </c>
      <c r="K27" s="57">
        <f t="shared" si="1"/>
        <v>459</v>
      </c>
      <c r="L27" s="20"/>
      <c r="M27" s="21"/>
      <c r="N27" s="21"/>
      <c r="O27" s="20"/>
      <c r="P27" s="21"/>
      <c r="Q27" s="21"/>
      <c r="R27" s="21"/>
      <c r="S27" s="45"/>
      <c r="T27" s="19">
        <f t="shared" si="2"/>
        <v>60</v>
      </c>
      <c r="U27" s="24"/>
      <c r="Z27" s="2">
        <f>WEEKDAY($X$3+22,1)</f>
        <v>5</v>
      </c>
    </row>
    <row r="28" spans="1:26" ht="15" customHeight="1">
      <c r="A28" s="19">
        <v>24</v>
      </c>
      <c r="B28" s="20">
        <v>14</v>
      </c>
      <c r="C28" s="21">
        <v>30</v>
      </c>
      <c r="D28" s="22"/>
      <c r="E28" s="20">
        <v>461</v>
      </c>
      <c r="F28" s="21"/>
      <c r="G28" s="21"/>
      <c r="H28" s="21"/>
      <c r="I28" s="45"/>
      <c r="J28" s="19">
        <f t="shared" si="0"/>
        <v>30</v>
      </c>
      <c r="K28" s="57">
        <f t="shared" si="1"/>
        <v>42</v>
      </c>
      <c r="L28" s="20"/>
      <c r="M28" s="21"/>
      <c r="N28" s="21"/>
      <c r="O28" s="20">
        <v>40</v>
      </c>
      <c r="P28" s="21"/>
      <c r="Q28" s="21"/>
      <c r="R28" s="49">
        <v>2.3</v>
      </c>
      <c r="S28" s="45"/>
      <c r="T28" s="19">
        <f t="shared" si="2"/>
        <v>17.7</v>
      </c>
      <c r="U28" s="24"/>
      <c r="Z28" s="2">
        <f>WEEKDAY($X$3+23,1)</f>
        <v>6</v>
      </c>
    </row>
    <row r="29" spans="1:26" ht="15" customHeight="1">
      <c r="A29" s="36">
        <v>25</v>
      </c>
      <c r="B29" s="31">
        <v>59</v>
      </c>
      <c r="C29" s="32"/>
      <c r="D29" s="33"/>
      <c r="E29" s="31"/>
      <c r="F29" s="32"/>
      <c r="G29" s="32"/>
      <c r="H29" s="32"/>
      <c r="I29" s="44">
        <v>1.6</v>
      </c>
      <c r="J29" s="30">
        <f t="shared" si="0"/>
        <v>30</v>
      </c>
      <c r="K29" s="56">
        <f t="shared" si="1"/>
        <v>99.4</v>
      </c>
      <c r="L29" s="31">
        <v>5</v>
      </c>
      <c r="M29" s="32"/>
      <c r="N29" s="32"/>
      <c r="O29" s="31"/>
      <c r="P29" s="32"/>
      <c r="Q29" s="32"/>
      <c r="R29" s="32"/>
      <c r="S29" s="44"/>
      <c r="T29" s="30">
        <f t="shared" si="2"/>
        <v>22.7</v>
      </c>
      <c r="U29" s="34"/>
      <c r="Z29" s="2">
        <f>WEEKDAY($X$3+24,1)</f>
        <v>7</v>
      </c>
    </row>
    <row r="30" spans="1:26" ht="15" customHeight="1">
      <c r="A30" s="30">
        <v>26</v>
      </c>
      <c r="B30" s="31">
        <v>10</v>
      </c>
      <c r="C30" s="32"/>
      <c r="D30" s="33"/>
      <c r="E30" s="31"/>
      <c r="F30" s="32"/>
      <c r="G30" s="32"/>
      <c r="H30" s="32"/>
      <c r="I30" s="44"/>
      <c r="J30" s="30">
        <f t="shared" si="0"/>
        <v>30</v>
      </c>
      <c r="K30" s="56">
        <f t="shared" si="1"/>
        <v>109.4</v>
      </c>
      <c r="L30" s="31"/>
      <c r="M30" s="32"/>
      <c r="N30" s="32"/>
      <c r="O30" s="31"/>
      <c r="P30" s="32"/>
      <c r="Q30" s="32"/>
      <c r="R30" s="32"/>
      <c r="S30" s="44"/>
      <c r="T30" s="30">
        <f t="shared" si="2"/>
        <v>22.7</v>
      </c>
      <c r="U30" s="34"/>
      <c r="Z30" s="2">
        <f>WEEKDAY($X$3+25,1)</f>
        <v>1</v>
      </c>
    </row>
    <row r="31" spans="1:26" ht="15" customHeight="1">
      <c r="A31" s="19">
        <v>27</v>
      </c>
      <c r="B31" s="20">
        <v>10</v>
      </c>
      <c r="C31" s="21"/>
      <c r="D31" s="22"/>
      <c r="E31" s="20"/>
      <c r="F31" s="21"/>
      <c r="G31" s="21"/>
      <c r="H31" s="21"/>
      <c r="I31" s="45">
        <v>4.3</v>
      </c>
      <c r="J31" s="19">
        <f t="shared" si="0"/>
        <v>30</v>
      </c>
      <c r="K31" s="57">
        <f t="shared" si="1"/>
        <v>115.10000000000001</v>
      </c>
      <c r="L31" s="20"/>
      <c r="M31" s="21"/>
      <c r="N31" s="21"/>
      <c r="O31" s="20"/>
      <c r="P31" s="21"/>
      <c r="Q31" s="21"/>
      <c r="R31" s="21"/>
      <c r="S31" s="45"/>
      <c r="T31" s="19">
        <f t="shared" si="2"/>
        <v>22.7</v>
      </c>
      <c r="U31" s="24"/>
      <c r="Z31" s="2">
        <f>WEEKDAY($X$3+26,1)</f>
        <v>2</v>
      </c>
    </row>
    <row r="32" spans="1:26" ht="15" customHeight="1">
      <c r="A32" s="19">
        <v>28</v>
      </c>
      <c r="B32" s="20">
        <v>17</v>
      </c>
      <c r="C32" s="21"/>
      <c r="D32" s="22"/>
      <c r="E32" s="20"/>
      <c r="F32" s="21"/>
      <c r="G32" s="21"/>
      <c r="H32" s="21"/>
      <c r="I32" s="45"/>
      <c r="J32" s="19">
        <f t="shared" si="0"/>
        <v>30</v>
      </c>
      <c r="K32" s="57">
        <f t="shared" si="1"/>
        <v>132.10000000000002</v>
      </c>
      <c r="L32" s="20"/>
      <c r="M32" s="21"/>
      <c r="N32" s="21"/>
      <c r="O32" s="20"/>
      <c r="P32" s="21"/>
      <c r="Q32" s="21"/>
      <c r="R32" s="21"/>
      <c r="S32" s="45">
        <v>0.3</v>
      </c>
      <c r="T32" s="19">
        <f t="shared" si="2"/>
        <v>22.4</v>
      </c>
      <c r="U32" s="24"/>
      <c r="Z32" s="2">
        <f>WEEKDAY($X$3+27,1)</f>
        <v>3</v>
      </c>
    </row>
    <row r="33" spans="1:26" ht="15" customHeight="1">
      <c r="A33" s="19">
        <f>IF(MONTH(DATE(R1,S1,29))=MONTH(DATE(R1,S1,28)),29,"")</f>
        <v>29</v>
      </c>
      <c r="B33" s="20">
        <v>11</v>
      </c>
      <c r="C33" s="21"/>
      <c r="D33" s="22"/>
      <c r="E33" s="20"/>
      <c r="F33" s="21"/>
      <c r="G33" s="21"/>
      <c r="H33" s="21"/>
      <c r="I33" s="45"/>
      <c r="J33" s="19">
        <f t="shared" si="0"/>
        <v>30</v>
      </c>
      <c r="K33" s="57">
        <f t="shared" si="1"/>
        <v>143.10000000000002</v>
      </c>
      <c r="L33" s="20"/>
      <c r="M33" s="21"/>
      <c r="N33" s="21"/>
      <c r="O33" s="20"/>
      <c r="P33" s="21"/>
      <c r="Q33" s="21"/>
      <c r="R33" s="21"/>
      <c r="S33" s="45"/>
      <c r="T33" s="19">
        <f t="shared" si="2"/>
        <v>22.4</v>
      </c>
      <c r="U33" s="24"/>
      <c r="Z33" s="2">
        <f>WEEKDAY($X$3+28,1)</f>
        <v>4</v>
      </c>
    </row>
    <row r="34" spans="1:26" ht="15" customHeight="1">
      <c r="A34" s="19">
        <f>IF(MONTH(DATE(R1,S1,30))=MONTH(DATE(R1,S1,28)),30,"")</f>
        <v>30</v>
      </c>
      <c r="B34" s="20"/>
      <c r="C34" s="21"/>
      <c r="D34" s="22"/>
      <c r="E34" s="20"/>
      <c r="F34" s="21"/>
      <c r="G34" s="21"/>
      <c r="H34" s="21"/>
      <c r="I34" s="45">
        <v>2.5</v>
      </c>
      <c r="J34" s="19">
        <f t="shared" si="0"/>
        <v>30</v>
      </c>
      <c r="K34" s="57">
        <f t="shared" si="1"/>
        <v>140.60000000000002</v>
      </c>
      <c r="L34" s="20"/>
      <c r="M34" s="21"/>
      <c r="N34" s="21"/>
      <c r="O34" s="20"/>
      <c r="P34" s="21">
        <v>1.6</v>
      </c>
      <c r="Q34" s="21"/>
      <c r="R34" s="21"/>
      <c r="S34" s="45">
        <v>0.8</v>
      </c>
      <c r="T34" s="19">
        <f t="shared" si="2"/>
        <v>19.999999999999996</v>
      </c>
      <c r="U34" s="24"/>
      <c r="Z34" s="2">
        <f>WEEKDAY($X$3+29,1)</f>
        <v>5</v>
      </c>
    </row>
    <row r="35" spans="1:26" ht="15" customHeight="1" thickBot="1">
      <c r="A35" s="25">
        <f>IF(MONTH(DATE(R1,S1,31))=MONTH(DATE(R1,S1,28)),31,"")</f>
        <v>31</v>
      </c>
      <c r="B35" s="26">
        <v>280</v>
      </c>
      <c r="C35" s="27"/>
      <c r="D35" s="28"/>
      <c r="E35" s="26">
        <v>130</v>
      </c>
      <c r="F35" s="27">
        <v>12</v>
      </c>
      <c r="G35" s="27"/>
      <c r="H35" s="27"/>
      <c r="I35" s="46"/>
      <c r="J35" s="25">
        <f t="shared" si="0"/>
        <v>30</v>
      </c>
      <c r="K35" s="64">
        <v>308</v>
      </c>
      <c r="L35" s="26">
        <v>38</v>
      </c>
      <c r="M35" s="27"/>
      <c r="N35" s="27"/>
      <c r="O35" s="26">
        <v>5</v>
      </c>
      <c r="P35" s="27"/>
      <c r="Q35" s="27"/>
      <c r="R35" s="27"/>
      <c r="S35" s="46"/>
      <c r="T35" s="67">
        <v>49</v>
      </c>
      <c r="U35" s="29"/>
      <c r="Z35" s="2">
        <f>WEEKDAY($X$3+30,1)</f>
        <v>6</v>
      </c>
    </row>
    <row r="36" spans="11:16" ht="15" customHeight="1">
      <c r="K36" s="48"/>
      <c r="P36" s="48"/>
    </row>
  </sheetData>
  <mergeCells count="6">
    <mergeCell ref="E3:I3"/>
    <mergeCell ref="C2:G2"/>
    <mergeCell ref="B3:D3"/>
    <mergeCell ref="L3:N3"/>
    <mergeCell ref="N2:S2"/>
    <mergeCell ref="O3:S3"/>
  </mergeCells>
  <printOptions/>
  <pageMargins left="0.9" right="0.47" top="0.75" bottom="1" header="0.48" footer="0.512"/>
  <pageSetup cellComments="atEnd" horizontalDpi="300" verticalDpi="300" orientation="landscape" paperSize="12" r:id="rId3"/>
  <headerFooter alignWithMargins="0">
    <oddHeader>&amp;C&amp;14資　金　管　理　表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2"/>
  <dimension ref="A1:Z36"/>
  <sheetViews>
    <sheetView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U28" sqref="U28"/>
    </sheetView>
  </sheetViews>
  <sheetFormatPr defaultColWidth="9.140625" defaultRowHeight="15" customHeight="1"/>
  <cols>
    <col min="1" max="1" width="4.7109375" style="0" customWidth="1"/>
    <col min="2" max="2" width="8.00390625" style="0" customWidth="1"/>
    <col min="3" max="3" width="7.28125" style="0" customWidth="1"/>
    <col min="4" max="4" width="8.140625" style="0" customWidth="1"/>
    <col min="5" max="5" width="8.28125" style="0" customWidth="1"/>
    <col min="7" max="7" width="7.00390625" style="0" customWidth="1"/>
    <col min="9" max="10" width="7.421875" style="0" customWidth="1"/>
    <col min="12" max="12" width="7.7109375" style="0" customWidth="1"/>
    <col min="14" max="14" width="7.57421875" style="0" customWidth="1"/>
    <col min="15" max="15" width="7.8515625" style="0" customWidth="1"/>
    <col min="17" max="17" width="7.140625" style="0" customWidth="1"/>
    <col min="24" max="24" width="9.7109375" style="0" bestFit="1" customWidth="1"/>
    <col min="26" max="26" width="10.7109375" style="0" bestFit="1" customWidth="1"/>
  </cols>
  <sheetData>
    <row r="1" spans="18:20" ht="15" customHeight="1">
      <c r="R1" s="9">
        <v>2012</v>
      </c>
      <c r="S1" s="9">
        <v>7</v>
      </c>
      <c r="T1" t="s">
        <v>11</v>
      </c>
    </row>
    <row r="2" spans="3:20" ht="15" customHeight="1" thickBot="1">
      <c r="C2" s="52" t="s">
        <v>17</v>
      </c>
      <c r="D2" s="52"/>
      <c r="E2" s="52"/>
      <c r="F2" s="52"/>
      <c r="G2" s="52"/>
      <c r="J2">
        <v>0</v>
      </c>
      <c r="K2">
        <v>365.2</v>
      </c>
      <c r="N2" s="52" t="s">
        <v>16</v>
      </c>
      <c r="O2" s="52"/>
      <c r="P2" s="52"/>
      <c r="Q2" s="52"/>
      <c r="R2" s="52"/>
      <c r="S2" s="52"/>
      <c r="T2">
        <v>59.3</v>
      </c>
    </row>
    <row r="3" spans="1:24" ht="15" customHeight="1">
      <c r="A3" s="6"/>
      <c r="B3" s="50" t="s">
        <v>8</v>
      </c>
      <c r="C3" s="51"/>
      <c r="D3" s="53"/>
      <c r="E3" s="50" t="s">
        <v>9</v>
      </c>
      <c r="F3" s="51"/>
      <c r="G3" s="51"/>
      <c r="H3" s="51"/>
      <c r="I3" s="51"/>
      <c r="J3" s="59"/>
      <c r="K3" s="7"/>
      <c r="L3" s="50" t="s">
        <v>8</v>
      </c>
      <c r="M3" s="51"/>
      <c r="N3" s="51"/>
      <c r="O3" s="50" t="s">
        <v>9</v>
      </c>
      <c r="P3" s="51"/>
      <c r="Q3" s="51"/>
      <c r="R3" s="51"/>
      <c r="S3" s="51"/>
      <c r="T3" s="59"/>
      <c r="U3" s="8"/>
      <c r="X3" s="10">
        <v>41091</v>
      </c>
    </row>
    <row r="4" spans="1:26" ht="15" customHeight="1">
      <c r="A4" s="11" t="s">
        <v>0</v>
      </c>
      <c r="B4" s="12" t="s">
        <v>1</v>
      </c>
      <c r="C4" s="13" t="s">
        <v>12</v>
      </c>
      <c r="D4" s="14" t="s">
        <v>3</v>
      </c>
      <c r="E4" s="12" t="s">
        <v>4</v>
      </c>
      <c r="F4" s="13" t="s">
        <v>5</v>
      </c>
      <c r="G4" s="13" t="s">
        <v>6</v>
      </c>
      <c r="H4" s="13" t="s">
        <v>13</v>
      </c>
      <c r="I4" s="42" t="s">
        <v>3</v>
      </c>
      <c r="J4" s="60" t="s">
        <v>14</v>
      </c>
      <c r="K4" s="54" t="s">
        <v>7</v>
      </c>
      <c r="L4" s="3" t="s">
        <v>1</v>
      </c>
      <c r="M4" s="4" t="s">
        <v>2</v>
      </c>
      <c r="N4" s="4" t="s">
        <v>3</v>
      </c>
      <c r="O4" s="3" t="s">
        <v>4</v>
      </c>
      <c r="P4" s="4" t="s">
        <v>5</v>
      </c>
      <c r="Q4" s="4" t="s">
        <v>6</v>
      </c>
      <c r="R4" s="4" t="s">
        <v>10</v>
      </c>
      <c r="S4" s="42" t="s">
        <v>3</v>
      </c>
      <c r="T4" s="60" t="s">
        <v>7</v>
      </c>
      <c r="U4" s="5"/>
      <c r="Z4" s="2"/>
    </row>
    <row r="5" spans="1:26" ht="15" customHeight="1">
      <c r="A5" s="37">
        <v>1</v>
      </c>
      <c r="B5" s="38">
        <v>18</v>
      </c>
      <c r="C5" s="39"/>
      <c r="D5" s="40"/>
      <c r="E5" s="38"/>
      <c r="F5" s="39"/>
      <c r="G5" s="39"/>
      <c r="H5" s="39"/>
      <c r="I5" s="43">
        <v>12</v>
      </c>
      <c r="J5" s="37">
        <v>0</v>
      </c>
      <c r="K5" s="55">
        <v>371.2</v>
      </c>
      <c r="L5" s="38"/>
      <c r="M5" s="39"/>
      <c r="N5" s="39"/>
      <c r="O5" s="38"/>
      <c r="P5" s="39"/>
      <c r="Q5" s="39"/>
      <c r="R5" s="39"/>
      <c r="S5" s="43"/>
      <c r="T5" s="37">
        <v>59.3</v>
      </c>
      <c r="U5" s="41"/>
      <c r="Z5" s="2">
        <v>1</v>
      </c>
    </row>
    <row r="6" spans="1:26" ht="15" customHeight="1">
      <c r="A6" s="19">
        <v>2</v>
      </c>
      <c r="B6" s="20">
        <v>8</v>
      </c>
      <c r="C6" s="21"/>
      <c r="D6" s="22"/>
      <c r="E6" s="20">
        <v>132</v>
      </c>
      <c r="F6" s="21"/>
      <c r="G6" s="21">
        <v>111</v>
      </c>
      <c r="H6" s="21"/>
      <c r="I6" s="45"/>
      <c r="J6" s="19">
        <v>0</v>
      </c>
      <c r="K6" s="63">
        <v>311</v>
      </c>
      <c r="L6" s="20"/>
      <c r="M6" s="21"/>
      <c r="N6" s="21"/>
      <c r="O6" s="20">
        <v>5</v>
      </c>
      <c r="P6" s="21"/>
      <c r="Q6" s="21"/>
      <c r="R6" s="21"/>
      <c r="S6" s="45"/>
      <c r="T6" s="66">
        <v>60</v>
      </c>
      <c r="U6" s="24"/>
      <c r="Z6" s="2">
        <v>2</v>
      </c>
    </row>
    <row r="7" spans="1:26" ht="15" customHeight="1">
      <c r="A7" s="19">
        <v>3</v>
      </c>
      <c r="B7" s="20">
        <v>6</v>
      </c>
      <c r="C7" s="21"/>
      <c r="D7" s="22"/>
      <c r="E7" s="20"/>
      <c r="F7" s="21"/>
      <c r="G7" s="21"/>
      <c r="H7" s="21"/>
      <c r="I7" s="45"/>
      <c r="J7" s="19">
        <v>0</v>
      </c>
      <c r="K7" s="63">
        <v>311</v>
      </c>
      <c r="L7" s="20"/>
      <c r="M7" s="21"/>
      <c r="N7" s="21"/>
      <c r="O7" s="20"/>
      <c r="P7" s="21"/>
      <c r="Q7" s="21"/>
      <c r="R7" s="21"/>
      <c r="S7" s="45"/>
      <c r="T7" s="19">
        <v>60</v>
      </c>
      <c r="U7" s="24"/>
      <c r="Z7" s="2">
        <v>3</v>
      </c>
    </row>
    <row r="8" spans="1:26" ht="15" customHeight="1">
      <c r="A8" s="19">
        <v>4</v>
      </c>
      <c r="B8" s="20">
        <v>10</v>
      </c>
      <c r="C8" s="21"/>
      <c r="D8" s="22"/>
      <c r="E8" s="20"/>
      <c r="F8" s="21"/>
      <c r="G8" s="21"/>
      <c r="H8" s="21"/>
      <c r="I8" s="45">
        <v>3</v>
      </c>
      <c r="J8" s="19">
        <v>0</v>
      </c>
      <c r="K8" s="57">
        <v>318</v>
      </c>
      <c r="L8" s="20"/>
      <c r="M8" s="21"/>
      <c r="N8" s="21"/>
      <c r="O8" s="20"/>
      <c r="P8" s="21"/>
      <c r="Q8" s="21"/>
      <c r="R8" s="21"/>
      <c r="S8" s="45"/>
      <c r="T8" s="19">
        <v>60</v>
      </c>
      <c r="U8" s="24"/>
      <c r="Z8" s="2">
        <v>4</v>
      </c>
    </row>
    <row r="9" spans="1:26" ht="15" customHeight="1">
      <c r="A9" s="19">
        <v>5</v>
      </c>
      <c r="B9" s="20">
        <v>22</v>
      </c>
      <c r="C9" s="21"/>
      <c r="D9" s="22"/>
      <c r="E9" s="20"/>
      <c r="F9" s="21"/>
      <c r="G9" s="21"/>
      <c r="H9" s="21"/>
      <c r="I9" s="45">
        <v>1</v>
      </c>
      <c r="J9" s="19">
        <v>0</v>
      </c>
      <c r="K9" s="57">
        <v>339</v>
      </c>
      <c r="L9" s="20"/>
      <c r="M9" s="21"/>
      <c r="N9" s="21"/>
      <c r="O9" s="20"/>
      <c r="P9" s="21"/>
      <c r="Q9" s="21"/>
      <c r="R9" s="21"/>
      <c r="S9" s="45"/>
      <c r="T9" s="19">
        <v>60</v>
      </c>
      <c r="U9" s="24"/>
      <c r="Z9" s="2">
        <v>5</v>
      </c>
    </row>
    <row r="10" spans="1:26" ht="15" customHeight="1">
      <c r="A10" s="19">
        <v>6</v>
      </c>
      <c r="B10" s="20">
        <v>4</v>
      </c>
      <c r="C10" s="21"/>
      <c r="D10" s="22"/>
      <c r="E10" s="20"/>
      <c r="F10" s="21"/>
      <c r="G10" s="21"/>
      <c r="H10" s="21"/>
      <c r="I10" s="45"/>
      <c r="J10" s="19">
        <v>0</v>
      </c>
      <c r="K10" s="57">
        <v>343</v>
      </c>
      <c r="L10" s="20">
        <v>9</v>
      </c>
      <c r="M10" s="21"/>
      <c r="N10" s="21"/>
      <c r="O10" s="20"/>
      <c r="P10" s="21"/>
      <c r="Q10" s="21"/>
      <c r="R10" s="21"/>
      <c r="S10" s="45">
        <v>0.2</v>
      </c>
      <c r="T10" s="19">
        <v>68.8</v>
      </c>
      <c r="U10" s="24"/>
      <c r="Z10" s="2">
        <v>6</v>
      </c>
    </row>
    <row r="11" spans="1:26" ht="15" customHeight="1">
      <c r="A11" s="30">
        <v>7</v>
      </c>
      <c r="B11" s="31">
        <v>8</v>
      </c>
      <c r="C11" s="32"/>
      <c r="D11" s="33"/>
      <c r="E11" s="31"/>
      <c r="F11" s="32"/>
      <c r="G11" s="32"/>
      <c r="H11" s="32"/>
      <c r="I11" s="44"/>
      <c r="J11" s="30">
        <v>0</v>
      </c>
      <c r="K11" s="56">
        <v>351</v>
      </c>
      <c r="L11" s="31"/>
      <c r="M11" s="32"/>
      <c r="N11" s="32"/>
      <c r="O11" s="31"/>
      <c r="P11" s="32"/>
      <c r="Q11" s="32"/>
      <c r="R11" s="32"/>
      <c r="S11" s="44"/>
      <c r="T11" s="30">
        <v>68.8</v>
      </c>
      <c r="U11" s="34"/>
      <c r="Z11" s="2">
        <v>7</v>
      </c>
    </row>
    <row r="12" spans="1:26" ht="15" customHeight="1">
      <c r="A12" s="30">
        <v>8</v>
      </c>
      <c r="B12" s="31">
        <v>2</v>
      </c>
      <c r="C12" s="32"/>
      <c r="D12" s="33"/>
      <c r="E12" s="31"/>
      <c r="F12" s="32"/>
      <c r="G12" s="32"/>
      <c r="H12" s="32"/>
      <c r="I12" s="44">
        <v>1.5</v>
      </c>
      <c r="J12" s="30">
        <v>0</v>
      </c>
      <c r="K12" s="56">
        <v>351.5</v>
      </c>
      <c r="L12" s="31"/>
      <c r="M12" s="32"/>
      <c r="N12" s="32"/>
      <c r="O12" s="31"/>
      <c r="P12" s="32"/>
      <c r="Q12" s="32"/>
      <c r="R12" s="32"/>
      <c r="S12" s="44"/>
      <c r="T12" s="30">
        <v>68.8</v>
      </c>
      <c r="U12" s="34"/>
      <c r="Z12" s="2">
        <v>1</v>
      </c>
    </row>
    <row r="13" spans="1:26" ht="15" customHeight="1">
      <c r="A13" s="19">
        <v>9</v>
      </c>
      <c r="B13" s="20">
        <v>5</v>
      </c>
      <c r="C13" s="21"/>
      <c r="D13" s="22"/>
      <c r="E13" s="20"/>
      <c r="F13" s="21"/>
      <c r="G13" s="21"/>
      <c r="H13" s="21"/>
      <c r="I13" s="45"/>
      <c r="J13" s="19">
        <v>0</v>
      </c>
      <c r="K13" s="57">
        <v>356.5</v>
      </c>
      <c r="L13" s="20"/>
      <c r="M13" s="21"/>
      <c r="N13" s="21"/>
      <c r="O13" s="20"/>
      <c r="P13" s="21"/>
      <c r="Q13" s="21"/>
      <c r="R13" s="21"/>
      <c r="S13" s="45"/>
      <c r="T13" s="19">
        <v>68.8</v>
      </c>
      <c r="U13" s="24"/>
      <c r="Z13" s="2">
        <v>2</v>
      </c>
    </row>
    <row r="14" spans="1:26" ht="15" customHeight="1">
      <c r="A14" s="61">
        <v>10</v>
      </c>
      <c r="B14" s="20">
        <v>27</v>
      </c>
      <c r="C14" s="21"/>
      <c r="D14" s="22"/>
      <c r="E14" s="20"/>
      <c r="F14" s="21">
        <v>32</v>
      </c>
      <c r="G14" s="21">
        <v>46</v>
      </c>
      <c r="H14" s="21"/>
      <c r="I14" s="45">
        <v>2.3</v>
      </c>
      <c r="J14" s="19">
        <v>0</v>
      </c>
      <c r="K14" s="57">
        <v>303.2</v>
      </c>
      <c r="L14" s="20">
        <v>9</v>
      </c>
      <c r="M14" s="21"/>
      <c r="N14" s="21"/>
      <c r="O14" s="20"/>
      <c r="P14" s="21">
        <v>19</v>
      </c>
      <c r="Q14" s="21">
        <v>3</v>
      </c>
      <c r="R14" s="21"/>
      <c r="S14" s="45">
        <v>0.1</v>
      </c>
      <c r="T14" s="19">
        <v>55.7</v>
      </c>
      <c r="U14" s="24"/>
      <c r="Z14" s="2">
        <v>3</v>
      </c>
    </row>
    <row r="15" spans="1:26" ht="15" customHeight="1">
      <c r="A15" s="19">
        <v>11</v>
      </c>
      <c r="B15" s="20">
        <v>3</v>
      </c>
      <c r="C15" s="21"/>
      <c r="D15" s="22"/>
      <c r="E15" s="20"/>
      <c r="F15" s="21"/>
      <c r="G15" s="21"/>
      <c r="H15" s="21"/>
      <c r="I15" s="45"/>
      <c r="J15" s="19">
        <v>0</v>
      </c>
      <c r="K15" s="57">
        <v>306.2</v>
      </c>
      <c r="L15" s="20"/>
      <c r="M15" s="21"/>
      <c r="N15" s="21"/>
      <c r="O15" s="20"/>
      <c r="P15" s="21"/>
      <c r="Q15" s="21"/>
      <c r="R15" s="21"/>
      <c r="S15" s="45"/>
      <c r="T15" s="19">
        <v>55.7</v>
      </c>
      <c r="U15" s="24"/>
      <c r="Z15" s="2">
        <v>4</v>
      </c>
    </row>
    <row r="16" spans="1:26" ht="15" customHeight="1">
      <c r="A16" s="19">
        <v>12</v>
      </c>
      <c r="B16" s="20">
        <v>6</v>
      </c>
      <c r="C16" s="21"/>
      <c r="D16" s="22"/>
      <c r="E16" s="20"/>
      <c r="F16" s="21"/>
      <c r="G16" s="21"/>
      <c r="H16" s="21"/>
      <c r="I16" s="45"/>
      <c r="J16" s="19">
        <v>0</v>
      </c>
      <c r="K16" s="57">
        <v>312.2</v>
      </c>
      <c r="L16" s="20"/>
      <c r="M16" s="21"/>
      <c r="N16" s="21"/>
      <c r="O16" s="20"/>
      <c r="P16" s="21"/>
      <c r="Q16" s="21"/>
      <c r="R16" s="21"/>
      <c r="S16" s="45"/>
      <c r="T16" s="19">
        <v>55.7</v>
      </c>
      <c r="U16" s="24"/>
      <c r="Z16" s="2">
        <v>5</v>
      </c>
    </row>
    <row r="17" spans="1:26" ht="15" customHeight="1">
      <c r="A17" s="19">
        <v>13</v>
      </c>
      <c r="B17" s="20">
        <v>7</v>
      </c>
      <c r="C17" s="21"/>
      <c r="D17" s="22"/>
      <c r="E17" s="20"/>
      <c r="F17" s="21"/>
      <c r="G17" s="21"/>
      <c r="H17" s="21"/>
      <c r="I17" s="45"/>
      <c r="J17" s="19">
        <v>0</v>
      </c>
      <c r="K17" s="57">
        <v>319.2</v>
      </c>
      <c r="L17" s="20"/>
      <c r="M17" s="21"/>
      <c r="N17" s="21"/>
      <c r="O17" s="20"/>
      <c r="P17" s="21"/>
      <c r="Q17" s="21"/>
      <c r="R17" s="21"/>
      <c r="S17" s="45"/>
      <c r="T17" s="19">
        <v>55.7</v>
      </c>
      <c r="U17" s="24"/>
      <c r="Z17" s="2">
        <v>6</v>
      </c>
    </row>
    <row r="18" spans="1:26" ht="15" customHeight="1">
      <c r="A18" s="30">
        <v>14</v>
      </c>
      <c r="B18" s="31">
        <v>2</v>
      </c>
      <c r="C18" s="32"/>
      <c r="D18" s="33"/>
      <c r="E18" s="31"/>
      <c r="F18" s="32"/>
      <c r="G18" s="32"/>
      <c r="H18" s="32"/>
      <c r="I18" s="44"/>
      <c r="J18" s="30">
        <v>0</v>
      </c>
      <c r="K18" s="56">
        <v>321.2</v>
      </c>
      <c r="L18" s="31"/>
      <c r="M18" s="32"/>
      <c r="N18" s="32"/>
      <c r="O18" s="31"/>
      <c r="P18" s="32"/>
      <c r="Q18" s="32"/>
      <c r="R18" s="32"/>
      <c r="S18" s="44"/>
      <c r="T18" s="30">
        <v>55.7</v>
      </c>
      <c r="U18" s="34"/>
      <c r="Z18" s="2">
        <v>7</v>
      </c>
    </row>
    <row r="19" spans="1:26" ht="15" customHeight="1">
      <c r="A19" s="30">
        <v>15</v>
      </c>
      <c r="B19" s="31">
        <v>21</v>
      </c>
      <c r="C19" s="32"/>
      <c r="D19" s="33"/>
      <c r="E19" s="31"/>
      <c r="F19" s="32"/>
      <c r="G19" s="32"/>
      <c r="H19" s="32"/>
      <c r="I19" s="44"/>
      <c r="J19" s="30">
        <v>0</v>
      </c>
      <c r="K19" s="56">
        <v>342.2</v>
      </c>
      <c r="L19" s="31">
        <v>3</v>
      </c>
      <c r="M19" s="32"/>
      <c r="N19" s="32"/>
      <c r="O19" s="31"/>
      <c r="P19" s="32"/>
      <c r="Q19" s="32"/>
      <c r="R19" s="32"/>
      <c r="S19" s="44">
        <v>0.3</v>
      </c>
      <c r="T19" s="30">
        <v>58.4</v>
      </c>
      <c r="U19" s="34"/>
      <c r="Z19" s="2">
        <v>1</v>
      </c>
    </row>
    <row r="20" spans="1:26" ht="15" customHeight="1">
      <c r="A20" s="30">
        <v>16</v>
      </c>
      <c r="B20" s="31">
        <v>13</v>
      </c>
      <c r="C20" s="32"/>
      <c r="D20" s="33"/>
      <c r="E20" s="31"/>
      <c r="F20" s="32"/>
      <c r="G20" s="32"/>
      <c r="H20" s="32"/>
      <c r="I20" s="44"/>
      <c r="J20" s="30">
        <v>0</v>
      </c>
      <c r="K20" s="56">
        <v>355.2</v>
      </c>
      <c r="L20" s="31"/>
      <c r="M20" s="32"/>
      <c r="N20" s="32"/>
      <c r="O20" s="31"/>
      <c r="P20" s="32"/>
      <c r="Q20" s="32"/>
      <c r="R20" s="32"/>
      <c r="S20" s="44"/>
      <c r="T20" s="30">
        <v>58.4</v>
      </c>
      <c r="U20" s="34"/>
      <c r="Z20" s="2">
        <v>2</v>
      </c>
    </row>
    <row r="21" spans="1:26" ht="15" customHeight="1">
      <c r="A21" s="19">
        <v>17</v>
      </c>
      <c r="B21" s="20">
        <v>8</v>
      </c>
      <c r="C21" s="21"/>
      <c r="D21" s="22"/>
      <c r="E21" s="20"/>
      <c r="F21" s="21"/>
      <c r="G21" s="21"/>
      <c r="H21" s="21"/>
      <c r="I21" s="45">
        <v>1.6</v>
      </c>
      <c r="J21" s="19">
        <v>0</v>
      </c>
      <c r="K21" s="57">
        <v>361.6</v>
      </c>
      <c r="L21" s="20"/>
      <c r="M21" s="21"/>
      <c r="N21" s="21"/>
      <c r="O21" s="20"/>
      <c r="P21" s="21"/>
      <c r="Q21" s="21"/>
      <c r="R21" s="21"/>
      <c r="S21" s="45"/>
      <c r="T21" s="19">
        <v>58.4</v>
      </c>
      <c r="U21" s="24"/>
      <c r="Z21" s="2">
        <v>3</v>
      </c>
    </row>
    <row r="22" spans="1:26" ht="15" customHeight="1">
      <c r="A22" s="19">
        <v>18</v>
      </c>
      <c r="B22" s="20">
        <v>20</v>
      </c>
      <c r="C22" s="21"/>
      <c r="D22" s="22"/>
      <c r="E22" s="20"/>
      <c r="F22" s="21"/>
      <c r="G22" s="21"/>
      <c r="H22" s="21"/>
      <c r="I22" s="45"/>
      <c r="J22" s="19">
        <v>0</v>
      </c>
      <c r="K22" s="57">
        <v>381.6</v>
      </c>
      <c r="L22" s="20"/>
      <c r="M22" s="21"/>
      <c r="N22" s="21"/>
      <c r="O22" s="20"/>
      <c r="P22" s="21"/>
      <c r="Q22" s="21"/>
      <c r="R22" s="21"/>
      <c r="S22" s="45"/>
      <c r="T22" s="19">
        <v>58.4</v>
      </c>
      <c r="U22" s="24"/>
      <c r="Z22" s="2">
        <v>4</v>
      </c>
    </row>
    <row r="23" spans="1:26" ht="15" customHeight="1">
      <c r="A23" s="19">
        <v>19</v>
      </c>
      <c r="B23" s="20">
        <v>10</v>
      </c>
      <c r="C23" s="21"/>
      <c r="D23" s="22"/>
      <c r="E23" s="20"/>
      <c r="F23" s="21"/>
      <c r="G23" s="21"/>
      <c r="H23" s="21"/>
      <c r="I23" s="45"/>
      <c r="J23" s="19">
        <v>0</v>
      </c>
      <c r="K23" s="57">
        <v>391.6</v>
      </c>
      <c r="L23" s="20"/>
      <c r="M23" s="21"/>
      <c r="N23" s="21"/>
      <c r="O23" s="20"/>
      <c r="P23" s="21"/>
      <c r="Q23" s="21"/>
      <c r="R23" s="21"/>
      <c r="S23" s="45"/>
      <c r="T23" s="19">
        <v>58.4</v>
      </c>
      <c r="U23" s="24"/>
      <c r="Z23" s="2">
        <v>5</v>
      </c>
    </row>
    <row r="24" spans="1:26" ht="15" customHeight="1">
      <c r="A24" s="19">
        <v>20</v>
      </c>
      <c r="B24" s="20">
        <v>75</v>
      </c>
      <c r="C24" s="21"/>
      <c r="D24" s="22"/>
      <c r="E24" s="20"/>
      <c r="F24" s="21"/>
      <c r="G24" s="21"/>
      <c r="H24" s="21"/>
      <c r="I24" s="45">
        <v>1</v>
      </c>
      <c r="J24" s="19">
        <v>0</v>
      </c>
      <c r="K24" s="57">
        <v>465.6</v>
      </c>
      <c r="L24" s="20">
        <v>11</v>
      </c>
      <c r="M24" s="21"/>
      <c r="N24" s="21"/>
      <c r="O24" s="20"/>
      <c r="P24" s="21"/>
      <c r="Q24" s="21"/>
      <c r="R24" s="21"/>
      <c r="S24" s="45">
        <v>0.4</v>
      </c>
      <c r="T24" s="19">
        <v>69</v>
      </c>
      <c r="U24" s="24"/>
      <c r="Z24" s="2">
        <v>6</v>
      </c>
    </row>
    <row r="25" spans="1:26" ht="15" customHeight="1">
      <c r="A25" s="30">
        <v>21</v>
      </c>
      <c r="B25" s="31">
        <v>26</v>
      </c>
      <c r="C25" s="32"/>
      <c r="D25" s="33"/>
      <c r="E25" s="31"/>
      <c r="F25" s="32"/>
      <c r="G25" s="32"/>
      <c r="H25" s="32"/>
      <c r="I25" s="44"/>
      <c r="J25" s="30">
        <v>0</v>
      </c>
      <c r="K25" s="56">
        <v>491.6</v>
      </c>
      <c r="L25" s="31"/>
      <c r="M25" s="32"/>
      <c r="N25" s="32"/>
      <c r="O25" s="31"/>
      <c r="P25" s="32"/>
      <c r="Q25" s="32"/>
      <c r="R25" s="32"/>
      <c r="S25" s="44"/>
      <c r="T25" s="30">
        <v>69</v>
      </c>
      <c r="U25" s="34"/>
      <c r="Z25" s="2">
        <v>7</v>
      </c>
    </row>
    <row r="26" spans="1:26" ht="15" customHeight="1">
      <c r="A26" s="30">
        <v>22</v>
      </c>
      <c r="B26" s="31">
        <v>14</v>
      </c>
      <c r="C26" s="32"/>
      <c r="D26" s="33"/>
      <c r="E26" s="31"/>
      <c r="F26" s="32"/>
      <c r="G26" s="32"/>
      <c r="H26" s="32"/>
      <c r="I26" s="44"/>
      <c r="J26" s="30">
        <v>0</v>
      </c>
      <c r="K26" s="56">
        <v>505.6</v>
      </c>
      <c r="L26" s="31"/>
      <c r="M26" s="32"/>
      <c r="N26" s="32"/>
      <c r="O26" s="31"/>
      <c r="P26" s="32"/>
      <c r="Q26" s="32"/>
      <c r="R26" s="32"/>
      <c r="S26" s="44"/>
      <c r="T26" s="30">
        <v>69</v>
      </c>
      <c r="U26" s="34"/>
      <c r="Z26" s="2">
        <v>1</v>
      </c>
    </row>
    <row r="27" spans="1:26" ht="15" customHeight="1">
      <c r="A27" s="19">
        <v>23</v>
      </c>
      <c r="B27" s="20">
        <v>9</v>
      </c>
      <c r="C27" s="21"/>
      <c r="D27" s="22"/>
      <c r="E27" s="20"/>
      <c r="F27" s="21"/>
      <c r="G27" s="21"/>
      <c r="H27" s="21"/>
      <c r="I27" s="45"/>
      <c r="J27" s="19">
        <v>0</v>
      </c>
      <c r="K27" s="63">
        <v>441</v>
      </c>
      <c r="L27" s="20"/>
      <c r="M27" s="21"/>
      <c r="N27" s="21"/>
      <c r="O27" s="20"/>
      <c r="P27" s="21"/>
      <c r="Q27" s="21"/>
      <c r="R27" s="21"/>
      <c r="S27" s="45"/>
      <c r="T27" s="66">
        <v>62</v>
      </c>
      <c r="U27" s="24"/>
      <c r="Z27" s="2">
        <v>2</v>
      </c>
    </row>
    <row r="28" spans="1:26" ht="15" customHeight="1">
      <c r="A28" s="19">
        <v>24</v>
      </c>
      <c r="B28" s="20">
        <v>14</v>
      </c>
      <c r="C28" s="21"/>
      <c r="D28" s="22"/>
      <c r="E28" s="20"/>
      <c r="F28" s="21"/>
      <c r="G28" s="21"/>
      <c r="H28" s="21"/>
      <c r="I28" s="45"/>
      <c r="J28" s="19">
        <v>0</v>
      </c>
      <c r="K28" s="57">
        <v>455</v>
      </c>
      <c r="L28" s="20"/>
      <c r="M28" s="21"/>
      <c r="N28" s="21"/>
      <c r="O28" s="20"/>
      <c r="P28" s="21"/>
      <c r="Q28" s="21"/>
      <c r="R28" s="21"/>
      <c r="S28" s="45"/>
      <c r="T28" s="19">
        <v>62</v>
      </c>
      <c r="U28" s="24"/>
      <c r="Z28" s="2">
        <v>3</v>
      </c>
    </row>
    <row r="29" spans="1:26" ht="15" customHeight="1">
      <c r="A29" s="35">
        <v>25</v>
      </c>
      <c r="B29" s="20">
        <v>59</v>
      </c>
      <c r="C29" s="21">
        <v>30</v>
      </c>
      <c r="D29" s="22"/>
      <c r="E29" s="20">
        <v>439</v>
      </c>
      <c r="F29" s="21"/>
      <c r="G29" s="21"/>
      <c r="H29" s="21"/>
      <c r="I29" s="45">
        <v>1.6</v>
      </c>
      <c r="J29" s="19">
        <v>30</v>
      </c>
      <c r="K29" s="57">
        <v>103.4</v>
      </c>
      <c r="L29" s="20">
        <v>5</v>
      </c>
      <c r="M29" s="21"/>
      <c r="N29" s="21"/>
      <c r="O29" s="20">
        <v>38</v>
      </c>
      <c r="P29" s="21"/>
      <c r="Q29" s="21"/>
      <c r="R29" s="21"/>
      <c r="S29" s="45"/>
      <c r="T29" s="19">
        <v>29</v>
      </c>
      <c r="U29" s="24"/>
      <c r="Z29" s="2">
        <v>4</v>
      </c>
    </row>
    <row r="30" spans="1:26" ht="15" customHeight="1">
      <c r="A30" s="19">
        <v>26</v>
      </c>
      <c r="B30" s="20">
        <v>10</v>
      </c>
      <c r="C30" s="21"/>
      <c r="D30" s="22"/>
      <c r="E30" s="20"/>
      <c r="F30" s="21"/>
      <c r="G30" s="21"/>
      <c r="H30" s="21"/>
      <c r="I30" s="45"/>
      <c r="J30" s="19">
        <v>30</v>
      </c>
      <c r="K30" s="57">
        <v>113.4</v>
      </c>
      <c r="L30" s="20"/>
      <c r="M30" s="21"/>
      <c r="N30" s="21"/>
      <c r="O30" s="20"/>
      <c r="P30" s="21"/>
      <c r="Q30" s="21"/>
      <c r="R30" s="21"/>
      <c r="S30" s="45"/>
      <c r="T30" s="19">
        <v>29</v>
      </c>
      <c r="U30" s="24"/>
      <c r="Z30" s="2">
        <v>5</v>
      </c>
    </row>
    <row r="31" spans="1:26" ht="15" customHeight="1">
      <c r="A31" s="19">
        <v>27</v>
      </c>
      <c r="B31" s="20">
        <v>10</v>
      </c>
      <c r="C31" s="21"/>
      <c r="D31" s="22"/>
      <c r="E31" s="20"/>
      <c r="F31" s="21"/>
      <c r="G31" s="21"/>
      <c r="H31" s="21"/>
      <c r="I31" s="45">
        <v>4.3</v>
      </c>
      <c r="J31" s="19">
        <v>30</v>
      </c>
      <c r="K31" s="57">
        <v>119.1</v>
      </c>
      <c r="L31" s="20"/>
      <c r="M31" s="21"/>
      <c r="N31" s="21"/>
      <c r="O31" s="20"/>
      <c r="P31" s="21"/>
      <c r="Q31" s="21"/>
      <c r="R31" s="21"/>
      <c r="S31" s="45"/>
      <c r="T31" s="19">
        <v>29</v>
      </c>
      <c r="U31" s="24"/>
      <c r="Z31" s="2">
        <v>6</v>
      </c>
    </row>
    <row r="32" spans="1:26" ht="15" customHeight="1">
      <c r="A32" s="30">
        <v>28</v>
      </c>
      <c r="B32" s="31">
        <v>17</v>
      </c>
      <c r="C32" s="32"/>
      <c r="D32" s="33"/>
      <c r="E32" s="31"/>
      <c r="F32" s="32"/>
      <c r="G32" s="32"/>
      <c r="H32" s="32"/>
      <c r="I32" s="44"/>
      <c r="J32" s="30">
        <v>30</v>
      </c>
      <c r="K32" s="56">
        <v>136.1</v>
      </c>
      <c r="L32" s="31"/>
      <c r="M32" s="32"/>
      <c r="N32" s="32"/>
      <c r="O32" s="31"/>
      <c r="P32" s="32"/>
      <c r="Q32" s="32"/>
      <c r="R32" s="32"/>
      <c r="S32" s="44">
        <v>0.3</v>
      </c>
      <c r="T32" s="30">
        <v>28.7</v>
      </c>
      <c r="U32" s="34"/>
      <c r="Z32" s="2">
        <v>7</v>
      </c>
    </row>
    <row r="33" spans="1:26" ht="15" customHeight="1">
      <c r="A33" s="30">
        <v>29</v>
      </c>
      <c r="B33" s="31">
        <v>11</v>
      </c>
      <c r="C33" s="32"/>
      <c r="D33" s="33"/>
      <c r="E33" s="31"/>
      <c r="F33" s="32"/>
      <c r="G33" s="32"/>
      <c r="H33" s="32"/>
      <c r="I33" s="44"/>
      <c r="J33" s="30">
        <v>30</v>
      </c>
      <c r="K33" s="56">
        <v>147.1</v>
      </c>
      <c r="L33" s="31"/>
      <c r="M33" s="32"/>
      <c r="N33" s="32"/>
      <c r="O33" s="31"/>
      <c r="P33" s="32"/>
      <c r="Q33" s="32"/>
      <c r="R33" s="32"/>
      <c r="S33" s="44"/>
      <c r="T33" s="30">
        <v>28.7</v>
      </c>
      <c r="U33" s="34"/>
      <c r="Z33" s="2">
        <v>1</v>
      </c>
    </row>
    <row r="34" spans="1:26" ht="15" customHeight="1">
      <c r="A34" s="19">
        <v>30</v>
      </c>
      <c r="B34" s="20"/>
      <c r="C34" s="21"/>
      <c r="D34" s="22"/>
      <c r="E34" s="20"/>
      <c r="F34" s="21"/>
      <c r="G34" s="21"/>
      <c r="H34" s="21"/>
      <c r="I34" s="45">
        <v>2.5</v>
      </c>
      <c r="J34" s="19">
        <v>30</v>
      </c>
      <c r="K34" s="63">
        <v>113</v>
      </c>
      <c r="L34" s="20"/>
      <c r="M34" s="21"/>
      <c r="N34" s="21"/>
      <c r="O34" s="20">
        <v>6</v>
      </c>
      <c r="P34" s="21">
        <v>1.6</v>
      </c>
      <c r="Q34" s="21"/>
      <c r="R34" s="21"/>
      <c r="S34" s="45">
        <v>0.8</v>
      </c>
      <c r="T34" s="19">
        <v>20.3</v>
      </c>
      <c r="U34" s="24"/>
      <c r="Z34" s="2">
        <v>2</v>
      </c>
    </row>
    <row r="35" spans="1:26" ht="15" customHeight="1" thickBot="1">
      <c r="A35" s="25">
        <v>31</v>
      </c>
      <c r="B35" s="26">
        <v>280</v>
      </c>
      <c r="C35" s="27"/>
      <c r="D35" s="28"/>
      <c r="E35" s="26">
        <v>162</v>
      </c>
      <c r="F35" s="27">
        <v>12</v>
      </c>
      <c r="G35" s="27"/>
      <c r="H35" s="27">
        <v>30</v>
      </c>
      <c r="I35" s="46"/>
      <c r="J35" s="25">
        <v>0</v>
      </c>
      <c r="K35" s="64">
        <v>286</v>
      </c>
      <c r="L35" s="26">
        <v>38</v>
      </c>
      <c r="M35" s="27"/>
      <c r="N35" s="27"/>
      <c r="O35" s="26">
        <v>7</v>
      </c>
      <c r="P35" s="27"/>
      <c r="Q35" s="27"/>
      <c r="R35" s="27"/>
      <c r="S35" s="46"/>
      <c r="T35" s="67">
        <v>53</v>
      </c>
      <c r="U35" s="29"/>
      <c r="Z35" s="2">
        <v>3</v>
      </c>
    </row>
    <row r="36" spans="11:16" ht="15" customHeight="1">
      <c r="K36" s="48"/>
      <c r="P36" s="48"/>
    </row>
  </sheetData>
  <mergeCells count="6">
    <mergeCell ref="E3:I3"/>
    <mergeCell ref="C2:G2"/>
    <mergeCell ref="B3:D3"/>
    <mergeCell ref="L3:N3"/>
    <mergeCell ref="N2:S2"/>
    <mergeCell ref="O3:S3"/>
  </mergeCells>
  <printOptions/>
  <pageMargins left="0.9" right="0.47" top="0.75" bottom="1" header="0.48" footer="0.512"/>
  <pageSetup cellComments="atEnd" horizontalDpi="300" verticalDpi="300" orientation="landscape" paperSize="12" r:id="rId3"/>
  <headerFooter alignWithMargins="0">
    <oddHeader>&amp;C&amp;14資　金　管　理　表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KYOWA</cp:lastModifiedBy>
  <cp:lastPrinted>2006-02-01T07:01:05Z</cp:lastPrinted>
  <dcterms:created xsi:type="dcterms:W3CDTF">2004-05-07T00:26:25Z</dcterms:created>
  <dcterms:modified xsi:type="dcterms:W3CDTF">2012-09-03T05:00:43Z</dcterms:modified>
  <cp:category/>
  <cp:version/>
  <cp:contentType/>
  <cp:contentStatus/>
</cp:coreProperties>
</file>