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30" windowWidth="19215" windowHeight="11760"/>
  </bookViews>
  <sheets>
    <sheet name="入力用シート" sheetId="1" r:id="rId1"/>
    <sheet name="印刷用シート" sheetId="4" r:id="rId2"/>
    <sheet name="計算シート" sheetId="2" r:id="rId3"/>
    <sheet name="データシート" sheetId="3" r:id="rId4"/>
  </sheets>
  <definedNames>
    <definedName name="_xlnm.Print_Area" localSheetId="1">印刷用シート!$A$1:$BN$49</definedName>
    <definedName name="_xlnm.Print_Area" localSheetId="0">入力用シート!$A$1:$BN$49</definedName>
    <definedName name="スキル名">データシート!$A$60:$A$121</definedName>
    <definedName name="鎧系統">データシート!$A$169:$A$171</definedName>
    <definedName name="盾系統">データシート!$A$172:$A$173</definedName>
    <definedName name="神名">データシート!$A$3:$A$56</definedName>
    <definedName name="世界観">データシート!$A$176:$A$178</definedName>
    <definedName name="対立反応">データシート!$A$187:$A$191</definedName>
    <definedName name="特殊能力名">データシート!$A$125:$A$142</definedName>
    <definedName name="武器系統">データシート!$A$146:$A$165</definedName>
    <definedName name="倫理観">データシート!$A$181:$A$184</definedName>
  </definedNames>
  <calcPr calcId="125725"/>
</workbook>
</file>

<file path=xl/calcChain.xml><?xml version="1.0" encoding="utf-8"?>
<calcChain xmlns="http://schemas.openxmlformats.org/spreadsheetml/2006/main">
  <c r="J19" i="4"/>
  <c r="J19" i="1"/>
  <c r="AO39"/>
  <c r="AO39" i="4"/>
  <c r="BG17"/>
  <c r="AQ17"/>
  <c r="AS17"/>
  <c r="AU17"/>
  <c r="AW17"/>
  <c r="AY17"/>
  <c r="BA17"/>
  <c r="BC17"/>
  <c r="BE17"/>
  <c r="AO17"/>
  <c r="AC35" i="1"/>
  <c r="AC34"/>
  <c r="AC34" i="4"/>
  <c r="AC35"/>
  <c r="S32" i="2"/>
  <c r="S30"/>
  <c r="S28"/>
  <c r="H28" s="1"/>
  <c r="BJ23" i="1" s="1"/>
  <c r="BJ23" i="4" s="1"/>
  <c r="S26" i="2"/>
  <c r="S24"/>
  <c r="O32"/>
  <c r="D32"/>
  <c r="O30"/>
  <c r="O28"/>
  <c r="E28"/>
  <c r="AY23" i="1" s="1"/>
  <c r="AY23" i="4" s="1"/>
  <c r="O26" i="2"/>
  <c r="E26" s="1"/>
  <c r="AY22" i="1" s="1"/>
  <c r="AY22" i="4" s="1"/>
  <c r="O24" i="2"/>
  <c r="K32"/>
  <c r="K30"/>
  <c r="K28"/>
  <c r="C28" s="1"/>
  <c r="K26"/>
  <c r="B26" s="1"/>
  <c r="AN22" i="1" s="1"/>
  <c r="AN22" i="4" s="1"/>
  <c r="K24" i="2"/>
  <c r="C24"/>
  <c r="BJ1" i="4"/>
  <c r="J35"/>
  <c r="J34"/>
  <c r="C35"/>
  <c r="C34"/>
  <c r="G7"/>
  <c r="C38"/>
  <c r="AJ48"/>
  <c r="AK47"/>
  <c r="BG38"/>
  <c r="BG39" s="1"/>
  <c r="AY38"/>
  <c r="AY39"/>
  <c r="AQ38"/>
  <c r="AQ39" s="1"/>
  <c r="BG37"/>
  <c r="AY37"/>
  <c r="AQ37"/>
  <c r="AH30"/>
  <c r="AH31"/>
  <c r="AH32"/>
  <c r="AH33"/>
  <c r="AH29"/>
  <c r="BM22"/>
  <c r="BM23"/>
  <c r="BM24"/>
  <c r="BM25"/>
  <c r="BD22"/>
  <c r="BD23"/>
  <c r="BD24"/>
  <c r="BD25"/>
  <c r="BB22"/>
  <c r="BB23"/>
  <c r="BB24"/>
  <c r="BB25"/>
  <c r="AS22"/>
  <c r="AS23"/>
  <c r="AS24"/>
  <c r="AS25"/>
  <c r="AQ22"/>
  <c r="AQ23"/>
  <c r="AQ24"/>
  <c r="AQ25"/>
  <c r="AH22"/>
  <c r="AH23"/>
  <c r="AH24"/>
  <c r="AH25"/>
  <c r="BM21"/>
  <c r="BD21"/>
  <c r="BB21"/>
  <c r="AS21"/>
  <c r="AQ21"/>
  <c r="AH21"/>
  <c r="AN7"/>
  <c r="AN8"/>
  <c r="AN9"/>
  <c r="AN6"/>
  <c r="A48"/>
  <c r="C44"/>
  <c r="F43"/>
  <c r="F42"/>
  <c r="E41"/>
  <c r="F40"/>
  <c r="F39"/>
  <c r="P19"/>
  <c r="J18"/>
  <c r="J16"/>
  <c r="J17"/>
  <c r="J15"/>
  <c r="J14"/>
  <c r="A18"/>
  <c r="A17"/>
  <c r="A16"/>
  <c r="A15"/>
  <c r="A14"/>
  <c r="L10"/>
  <c r="I10"/>
  <c r="D10"/>
  <c r="L9"/>
  <c r="I9"/>
  <c r="D9"/>
  <c r="F8"/>
  <c r="K7"/>
  <c r="C7"/>
  <c r="C6"/>
  <c r="C5"/>
  <c r="AO2" i="1"/>
  <c r="AO2" i="4"/>
  <c r="D171" i="3"/>
  <c r="D170"/>
  <c r="D165"/>
  <c r="D164"/>
  <c r="D159"/>
  <c r="D158"/>
  <c r="K56" i="2"/>
  <c r="B56"/>
  <c r="K52"/>
  <c r="A52"/>
  <c r="AY42" i="1" s="1"/>
  <c r="K48" i="2"/>
  <c r="B48" s="1"/>
  <c r="AQ41" i="1" s="1"/>
  <c r="K38" i="2"/>
  <c r="B38" s="1"/>
  <c r="AU30" i="1" s="1"/>
  <c r="AU30" i="4" s="1"/>
  <c r="K40" i="2"/>
  <c r="A40" s="1"/>
  <c r="AQ31" i="1" s="1"/>
  <c r="K42" i="2"/>
  <c r="A42" s="1"/>
  <c r="AQ32" i="1" s="1"/>
  <c r="AQ32" i="4" s="1"/>
  <c r="K44" i="2"/>
  <c r="A44" s="1"/>
  <c r="AQ33" i="1" s="1"/>
  <c r="AQ33" i="4" s="1"/>
  <c r="K36" i="2"/>
  <c r="B36" s="1"/>
  <c r="AU29" i="1" s="1"/>
  <c r="AU29" i="4" s="1"/>
  <c r="AR12" i="1"/>
  <c r="AR12" i="4"/>
  <c r="H32" i="2"/>
  <c r="BJ25" i="1" s="1"/>
  <c r="BJ25" i="4" s="1"/>
  <c r="H30" i="2"/>
  <c r="BJ24" i="1" s="1"/>
  <c r="BJ24" i="4" s="1"/>
  <c r="H26" i="2"/>
  <c r="BJ22" i="1" s="1"/>
  <c r="BJ22" i="4" s="1"/>
  <c r="F28" i="2"/>
  <c r="F30"/>
  <c r="F32"/>
  <c r="C32"/>
  <c r="B30"/>
  <c r="AN24" i="1" s="1"/>
  <c r="AN24" i="4" s="1"/>
  <c r="I32" i="2"/>
  <c r="I24"/>
  <c r="F24"/>
  <c r="H24"/>
  <c r="BJ21" i="1" s="1"/>
  <c r="BJ21" i="4" s="1"/>
  <c r="A15" i="2"/>
  <c r="A16"/>
  <c r="A17"/>
  <c r="A18"/>
  <c r="A19"/>
  <c r="K3"/>
  <c r="E3" s="1"/>
  <c r="D15" s="1"/>
  <c r="K11"/>
  <c r="B11" s="1"/>
  <c r="J30" i="1" s="1"/>
  <c r="J30" i="4" s="1"/>
  <c r="K9" i="2"/>
  <c r="A9" s="1"/>
  <c r="C28" i="1" s="1"/>
  <c r="C28" i="4" s="1"/>
  <c r="H9" i="2"/>
  <c r="O28" i="1" s="1"/>
  <c r="O28" i="4" s="1"/>
  <c r="K7" i="2"/>
  <c r="A7" s="1"/>
  <c r="C26" i="1" s="1"/>
  <c r="C26" i="4" s="1"/>
  <c r="K5" i="2"/>
  <c r="H5"/>
  <c r="O24" i="1" s="1"/>
  <c r="O24" i="4" s="1"/>
  <c r="B32" i="2"/>
  <c r="AN25" i="1" s="1"/>
  <c r="AN25" i="4" s="1"/>
  <c r="G32" i="2"/>
  <c r="A32"/>
  <c r="A36"/>
  <c r="AQ29" i="1" s="1"/>
  <c r="AQ29" i="4" s="1"/>
  <c r="B44" i="2"/>
  <c r="AU33" i="1" s="1"/>
  <c r="AU33" i="4" s="1"/>
  <c r="B42" i="2"/>
  <c r="AU32" i="1" s="1"/>
  <c r="AU32" i="4" s="1"/>
  <c r="B40" i="2"/>
  <c r="AU31" i="1" s="1"/>
  <c r="AU31" i="4" s="1"/>
  <c r="A38" i="2"/>
  <c r="AQ30" i="1" s="1"/>
  <c r="AQ30" i="4" s="1"/>
  <c r="A5" i="2"/>
  <c r="C24" i="1" s="1"/>
  <c r="C24" i="4" s="1"/>
  <c r="D9" i="2"/>
  <c r="C18" s="1"/>
  <c r="F9"/>
  <c r="E18" s="1"/>
  <c r="F5"/>
  <c r="E16" s="1"/>
  <c r="E5"/>
  <c r="D16" s="1"/>
  <c r="E7"/>
  <c r="D17" s="1"/>
  <c r="I3"/>
  <c r="Q22" i="1" s="1"/>
  <c r="Q22" i="4" s="1"/>
  <c r="H3" i="2"/>
  <c r="O22" i="1" s="1"/>
  <c r="O22" i="4" s="1"/>
  <c r="G11" i="2"/>
  <c r="C31" i="1" s="1"/>
  <c r="C31" i="4" s="1"/>
  <c r="I9" i="2"/>
  <c r="Q28" i="1" s="1"/>
  <c r="Q28" i="4" s="1"/>
  <c r="G5" i="2"/>
  <c r="C25" i="1" s="1"/>
  <c r="C25" i="4" s="1"/>
  <c r="I5" i="2"/>
  <c r="Q24" i="1" s="1"/>
  <c r="Q24" i="4" s="1"/>
  <c r="G26" i="2"/>
  <c r="I30"/>
  <c r="C7"/>
  <c r="B17" s="1"/>
  <c r="G28"/>
  <c r="E24"/>
  <c r="AY21" i="1" s="1"/>
  <c r="AY21" i="4" s="1"/>
  <c r="B5" i="2"/>
  <c r="J24" i="1" s="1"/>
  <c r="J24" i="4" s="1"/>
  <c r="B9" i="2"/>
  <c r="J28" i="1" s="1"/>
  <c r="J28" i="4" s="1"/>
  <c r="G9" i="2"/>
  <c r="C29" i="1" s="1"/>
  <c r="C29" i="4" s="1"/>
  <c r="B3" i="2"/>
  <c r="J22" i="1" s="1"/>
  <c r="J22" i="4" s="1"/>
  <c r="G3" i="2"/>
  <c r="C23" i="1" s="1"/>
  <c r="C23" i="4" s="1"/>
  <c r="G7" i="2"/>
  <c r="C27" i="1" s="1"/>
  <c r="C27" i="4" s="1"/>
  <c r="E9" i="2"/>
  <c r="D18" s="1"/>
  <c r="C9"/>
  <c r="B18" s="1"/>
  <c r="C5"/>
  <c r="B16" s="1"/>
  <c r="D5"/>
  <c r="C16" s="1"/>
  <c r="F7"/>
  <c r="E17" s="1"/>
  <c r="C3"/>
  <c r="B15" s="1"/>
  <c r="D3"/>
  <c r="C15" s="1"/>
  <c r="A11"/>
  <c r="C30" i="1" s="1"/>
  <c r="C30" i="4" s="1"/>
  <c r="F3" i="2"/>
  <c r="E15" s="1"/>
  <c r="D30"/>
  <c r="D24"/>
  <c r="G24"/>
  <c r="G30"/>
  <c r="E30"/>
  <c r="AY24" i="1" s="1"/>
  <c r="AY24" i="4" s="1"/>
  <c r="F26" i="2"/>
  <c r="I26"/>
  <c r="D28"/>
  <c r="C30"/>
  <c r="A30"/>
  <c r="BG43" i="1"/>
  <c r="BG43" i="4" s="1"/>
  <c r="A56" i="2"/>
  <c r="BG42" i="1" s="1"/>
  <c r="BG42" i="4" s="1"/>
  <c r="D56" i="2"/>
  <c r="BG45" i="1" s="1"/>
  <c r="BG45" i="4" s="1"/>
  <c r="C56" i="2"/>
  <c r="BG44" i="1" s="1"/>
  <c r="BG44" i="4" s="1"/>
  <c r="BI18" i="1"/>
  <c r="A48" i="2"/>
  <c r="AQ40" i="1" s="1"/>
  <c r="D48" i="2"/>
  <c r="AQ45" i="1" s="1"/>
  <c r="AQ45" i="4" s="1"/>
  <c r="C48" i="2"/>
  <c r="AQ44" i="1" s="1"/>
  <c r="D52" i="2"/>
  <c r="AY45" i="1" s="1"/>
  <c r="AY45" i="4" s="1"/>
  <c r="C52" i="2"/>
  <c r="AY44" i="1" s="1"/>
  <c r="AY44" i="4" s="1"/>
  <c r="B52" i="2"/>
  <c r="AY43" i="1" s="1"/>
  <c r="E32" i="2"/>
  <c r="AY25" i="1" s="1"/>
  <c r="AY25" i="4" s="1"/>
  <c r="A26" i="2"/>
  <c r="B24"/>
  <c r="AN21" i="1" s="1"/>
  <c r="AN21" i="4" s="1"/>
  <c r="A24" i="2"/>
  <c r="C26" l="1"/>
  <c r="A28"/>
  <c r="I11"/>
  <c r="Q30" i="1" s="1"/>
  <c r="Q30" i="4" s="1"/>
  <c r="F11" i="2"/>
  <c r="E19" s="1"/>
  <c r="A3"/>
  <c r="C22" i="1" s="1"/>
  <c r="C22" i="4" s="1"/>
  <c r="C11" i="2"/>
  <c r="B19" s="1"/>
  <c r="I28"/>
  <c r="H7"/>
  <c r="O26" i="1" s="1"/>
  <c r="O26" i="4" s="1"/>
  <c r="H11" i="2"/>
  <c r="O30" i="1" s="1"/>
  <c r="O30" i="4" s="1"/>
  <c r="B28" i="2"/>
  <c r="AN23" i="1" s="1"/>
  <c r="AN23" i="4" s="1"/>
  <c r="D7" i="2"/>
  <c r="C17" s="1"/>
  <c r="B7"/>
  <c r="J26" i="1" s="1"/>
  <c r="J26" i="4" s="1"/>
  <c r="E11" i="2"/>
  <c r="D19" s="1"/>
  <c r="I7"/>
  <c r="Q26" i="1" s="1"/>
  <c r="Q26" i="4" s="1"/>
  <c r="D11" i="2"/>
  <c r="C19" s="1"/>
  <c r="C20" s="1"/>
  <c r="H15" s="1"/>
  <c r="AR7" i="1" s="1"/>
  <c r="AJ7" s="1"/>
  <c r="D26" i="2"/>
  <c r="B20"/>
  <c r="H14" s="1"/>
  <c r="AR6" i="1" s="1"/>
  <c r="AJ6" s="1"/>
  <c r="E20" i="2"/>
  <c r="H17" s="1"/>
  <c r="AR9" i="1" s="1"/>
  <c r="AR9" i="4" s="1"/>
  <c r="AY43"/>
  <c r="AO43" i="1"/>
  <c r="AO43" i="4" s="1"/>
  <c r="D20" i="2"/>
  <c r="H16" s="1"/>
  <c r="AR8" i="1" s="1"/>
  <c r="AO42"/>
  <c r="AO42" i="4" s="1"/>
  <c r="AY42"/>
  <c r="AO40" i="1"/>
  <c r="AO40" i="4" s="1"/>
  <c r="AQ40"/>
  <c r="AQ31"/>
  <c r="AR13" i="1"/>
  <c r="AR13" i="4" s="1"/>
  <c r="AO41" i="1"/>
  <c r="AO41" i="4" s="1"/>
  <c r="AQ41"/>
  <c r="AR6"/>
  <c r="AO44" i="1"/>
  <c r="AO44" i="4" s="1"/>
  <c r="AQ44"/>
  <c r="AJ9" i="1" l="1"/>
  <c r="AH17" s="1"/>
  <c r="AR7" i="4"/>
  <c r="BI5" i="1"/>
  <c r="BI5" i="4" s="1"/>
  <c r="AJ12" i="1"/>
  <c r="AJ12" i="4" s="1"/>
  <c r="AJ6"/>
  <c r="AR8"/>
  <c r="AJ8" i="1"/>
  <c r="AJ7" i="4"/>
  <c r="AV8" i="1"/>
  <c r="BH5" l="1"/>
  <c r="BH5" i="4" s="1"/>
  <c r="AJ9"/>
  <c r="BJ5" i="1"/>
  <c r="BJ5" i="4" s="1"/>
  <c r="BK5" i="1"/>
  <c r="BK5" i="4" s="1"/>
  <c r="BE5" i="1"/>
  <c r="BE5" i="4" s="1"/>
  <c r="BD5" i="1"/>
  <c r="BD5" i="4" s="1"/>
  <c r="BC5" i="1"/>
  <c r="BC5" i="4" s="1"/>
  <c r="BM5" i="1"/>
  <c r="BM5" i="4" s="1"/>
  <c r="BI17" i="1"/>
  <c r="AX5"/>
  <c r="AX5" i="4" s="1"/>
  <c r="BA5" i="1"/>
  <c r="BA5" i="4" s="1"/>
  <c r="BG5" i="1"/>
  <c r="BG5" i="4" s="1"/>
  <c r="BB5" i="1"/>
  <c r="BB5" i="4" s="1"/>
  <c r="BL5" i="1"/>
  <c r="BL5" i="4" s="1"/>
  <c r="BF5" i="1"/>
  <c r="BF5" i="4" s="1"/>
  <c r="AY5" i="1"/>
  <c r="AY5" i="4" s="1"/>
  <c r="AZ5" i="1"/>
  <c r="AZ5" i="4" s="1"/>
  <c r="D149" i="3"/>
  <c r="D147"/>
  <c r="AJ8" i="4"/>
  <c r="D153" i="3"/>
  <c r="D156"/>
  <c r="D162"/>
  <c r="D157"/>
  <c r="D148"/>
  <c r="D152"/>
  <c r="AV5" i="1"/>
  <c r="D151" i="3"/>
  <c r="D150"/>
  <c r="BI8" i="1"/>
  <c r="BI8" i="4" s="1"/>
  <c r="AV9" i="1"/>
  <c r="AV9" i="4" s="1"/>
  <c r="BG9" i="1"/>
  <c r="BG9" i="4" s="1"/>
  <c r="BL9" i="1"/>
  <c r="BL9" i="4" s="1"/>
  <c r="BI9" i="1"/>
  <c r="BI9" i="4" s="1"/>
  <c r="BF9" i="1"/>
  <c r="BF9" i="4" s="1"/>
  <c r="BC9" i="1"/>
  <c r="BC9" i="4" s="1"/>
  <c r="AZ9" i="1"/>
  <c r="AZ9" i="4" s="1"/>
  <c r="BE9" i="1"/>
  <c r="BE9" i="4" s="1"/>
  <c r="BB9" i="1"/>
  <c r="BB9" i="4" s="1"/>
  <c r="BJ8" i="1"/>
  <c r="BJ8" i="4" s="1"/>
  <c r="BC8" i="1"/>
  <c r="BC8" i="4" s="1"/>
  <c r="AZ8" i="1"/>
  <c r="AZ8" i="4" s="1"/>
  <c r="BE8" i="1"/>
  <c r="BE8" i="4" s="1"/>
  <c r="BK9" i="1"/>
  <c r="BK9" i="4" s="1"/>
  <c r="BH9" i="1"/>
  <c r="BH9" i="4" s="1"/>
  <c r="BM9" i="1"/>
  <c r="BM9" i="4" s="1"/>
  <c r="BA8" i="1"/>
  <c r="BA8" i="4" s="1"/>
  <c r="BN9" i="1"/>
  <c r="BN9" i="4" s="1"/>
  <c r="BJ9" i="1"/>
  <c r="BJ9" i="4" s="1"/>
  <c r="AV8"/>
  <c r="BK8" i="1"/>
  <c r="BK8" i="4" s="1"/>
  <c r="BH8" i="1"/>
  <c r="BH8" i="4" s="1"/>
  <c r="BM8" i="1"/>
  <c r="BM8" i="4" s="1"/>
  <c r="BB8" i="1"/>
  <c r="BB8" i="4" s="1"/>
  <c r="AY8" i="1"/>
  <c r="AY8" i="4" s="1"/>
  <c r="BD8" i="1"/>
  <c r="BD8" i="4" s="1"/>
  <c r="BF8" i="1"/>
  <c r="BF8" i="4" s="1"/>
  <c r="AY9" i="1"/>
  <c r="AY9" i="4" s="1"/>
  <c r="BD9" i="1"/>
  <c r="BD9" i="4" s="1"/>
  <c r="BA9" i="1"/>
  <c r="BA9" i="4" s="1"/>
  <c r="AX9" i="1"/>
  <c r="AX9" i="4" s="1"/>
  <c r="AU9" i="1"/>
  <c r="AU9" i="4" s="1"/>
  <c r="BL8" i="1"/>
  <c r="BL8" i="4" s="1"/>
  <c r="AW9" i="1"/>
  <c r="AW9" i="4" s="1"/>
  <c r="BN8" i="1"/>
  <c r="BN8" i="4" s="1"/>
  <c r="BG8" i="1"/>
  <c r="BG8" i="4" s="1"/>
  <c r="BI17"/>
  <c r="BN16" i="1"/>
  <c r="BN17" s="1"/>
  <c r="AJ10"/>
  <c r="AH17" i="4"/>
  <c r="AW18" i="1"/>
  <c r="AJ13"/>
  <c r="AJ11"/>
  <c r="AJ11" i="4" s="1"/>
  <c r="AJ13" l="1"/>
  <c r="AO11" i="1"/>
  <c r="AJ10" i="4"/>
  <c r="AV10" i="1"/>
  <c r="BH7"/>
  <c r="BH7" i="4" s="1"/>
  <c r="BK7" i="1"/>
  <c r="BK7" i="4" s="1"/>
  <c r="BA6" i="1"/>
  <c r="BA6" i="4" s="1"/>
  <c r="AU7" i="1"/>
  <c r="AU7" i="4" s="1"/>
  <c r="BK6" i="1"/>
  <c r="BK6" i="4" s="1"/>
  <c r="BJ6" i="1"/>
  <c r="BJ6" i="4" s="1"/>
  <c r="AW7" i="1"/>
  <c r="AW7" i="4" s="1"/>
  <c r="AY6" i="1"/>
  <c r="AY6" i="4" s="1"/>
  <c r="BA7" i="1"/>
  <c r="BA7" i="4" s="1"/>
  <c r="BB6" i="1"/>
  <c r="BB6" i="4" s="1"/>
  <c r="AV5"/>
  <c r="BE7" i="1"/>
  <c r="BE7" i="4" s="1"/>
  <c r="BL7" i="1"/>
  <c r="BL7" i="4" s="1"/>
  <c r="BF7" i="1"/>
  <c r="BF7" i="4" s="1"/>
  <c r="BE6" i="1"/>
  <c r="BE6" i="4" s="1"/>
  <c r="BJ7" i="1"/>
  <c r="BJ7" i="4" s="1"/>
  <c r="BD7" i="1"/>
  <c r="BD7" i="4" s="1"/>
  <c r="BG7" i="1"/>
  <c r="BG7" i="4" s="1"/>
  <c r="BI7" i="1"/>
  <c r="BI7" i="4" s="1"/>
  <c r="AV6" i="1"/>
  <c r="AV6" i="4" s="1"/>
  <c r="BG6" i="1"/>
  <c r="BG6" i="4" s="1"/>
  <c r="BM7" i="1"/>
  <c r="BM7" i="4" s="1"/>
  <c r="BF6" i="1"/>
  <c r="BF6" i="4" s="1"/>
  <c r="BC6" i="1"/>
  <c r="BC6" i="4" s="1"/>
  <c r="AW6" i="1"/>
  <c r="AW6" i="4" s="1"/>
  <c r="AU6" i="1"/>
  <c r="AU6" i="4" s="1"/>
  <c r="BN7" i="1"/>
  <c r="BN7" i="4" s="1"/>
  <c r="BM6" i="1"/>
  <c r="BM6" i="4" s="1"/>
  <c r="AZ7" i="1"/>
  <c r="AZ7" i="4" s="1"/>
  <c r="BC7" i="1"/>
  <c r="BC7" i="4" s="1"/>
  <c r="AV7" i="1"/>
  <c r="AV7" i="4" s="1"/>
  <c r="BI6" i="1"/>
  <c r="BI6" i="4" s="1"/>
  <c r="BD6" i="1"/>
  <c r="BD6" i="4" s="1"/>
  <c r="BN6" i="1"/>
  <c r="BN6" i="4" s="1"/>
  <c r="BH6" i="1"/>
  <c r="BH6" i="4" s="1"/>
  <c r="BB7" i="1"/>
  <c r="BB7" i="4" s="1"/>
  <c r="AX7" i="1"/>
  <c r="AX7" i="4" s="1"/>
  <c r="AY7" i="1"/>
  <c r="AY7" i="4" s="1"/>
  <c r="AZ6" i="1"/>
  <c r="AZ6" i="4" s="1"/>
  <c r="AX6" i="1"/>
  <c r="AX6" i="4" s="1"/>
  <c r="BL6" i="1"/>
  <c r="BL6" i="4" s="1"/>
  <c r="AR11" i="1" l="1"/>
  <c r="AR11" i="4" s="1"/>
  <c r="AO11"/>
  <c r="BC10" i="1"/>
  <c r="BC10" i="4" s="1"/>
  <c r="BH10" i="1"/>
  <c r="BH10" i="4" s="1"/>
  <c r="AV10"/>
  <c r="BF10" i="1"/>
  <c r="BF10" i="4" s="1"/>
  <c r="AZ10" i="1"/>
  <c r="AZ10" i="4" s="1"/>
  <c r="AX11" i="1"/>
  <c r="AX11" i="4" s="1"/>
  <c r="AY11" i="1"/>
  <c r="AY11" i="4" s="1"/>
  <c r="BA10" i="1"/>
  <c r="BA10" i="4" s="1"/>
  <c r="BE10" i="1"/>
  <c r="BE10" i="4" s="1"/>
  <c r="BI10" i="1"/>
  <c r="BI10" i="4" s="1"/>
  <c r="BG10" i="1"/>
  <c r="BG10" i="4" s="1"/>
  <c r="BF11" i="1"/>
  <c r="BF11" i="4" s="1"/>
  <c r="AW11" i="1"/>
  <c r="AW11" i="4" s="1"/>
  <c r="BB10" i="1"/>
  <c r="BB10" i="4" s="1"/>
  <c r="BN10" i="1"/>
  <c r="BN10" i="4" s="1"/>
  <c r="BM11" i="1"/>
  <c r="BM11" i="4" s="1"/>
  <c r="BD11" i="1"/>
  <c r="BD11" i="4" s="1"/>
  <c r="BE11" i="1"/>
  <c r="BE11" i="4" s="1"/>
  <c r="AY10" i="1"/>
  <c r="AY10" i="4" s="1"/>
  <c r="BC11" i="1"/>
  <c r="BC11" i="4" s="1"/>
  <c r="BN11" i="1"/>
  <c r="BN11" i="4" s="1"/>
  <c r="AU11" i="1"/>
  <c r="AU11" i="4" s="1"/>
  <c r="BG11" i="1"/>
  <c r="BG11" i="4" s="1"/>
  <c r="BL11" i="1"/>
  <c r="BL11" i="4" s="1"/>
  <c r="BL10" i="1"/>
  <c r="BL10" i="4" s="1"/>
  <c r="BB11" i="1"/>
  <c r="BB11" i="4" s="1"/>
  <c r="AV11" i="1"/>
  <c r="AV11" i="4" s="1"/>
  <c r="BM10" i="1"/>
  <c r="BM10" i="4" s="1"/>
  <c r="BJ11" i="1"/>
  <c r="BJ11" i="4" s="1"/>
  <c r="BA11" i="1"/>
  <c r="BA11" i="4" s="1"/>
  <c r="BK11" i="1"/>
  <c r="BK11" i="4" s="1"/>
  <c r="BD10" i="1"/>
  <c r="BD10" i="4" s="1"/>
  <c r="BJ10" i="1"/>
  <c r="BJ10" i="4" s="1"/>
  <c r="BK10" i="1"/>
  <c r="BK10" i="4" s="1"/>
  <c r="AZ11" i="1"/>
  <c r="AZ11" i="4" s="1"/>
  <c r="BI11" i="1"/>
  <c r="BI11" i="4" s="1"/>
  <c r="BH11" i="1"/>
  <c r="BH11" i="4" s="1"/>
</calcChain>
</file>

<file path=xl/sharedStrings.xml><?xml version="1.0" encoding="utf-8"?>
<sst xmlns="http://schemas.openxmlformats.org/spreadsheetml/2006/main" count="1902" uniqueCount="773">
  <si>
    <t>知力</t>
  </si>
  <si>
    <t>体力</t>
  </si>
  <si>
    <t>幸運</t>
  </si>
  <si>
    <t>心力</t>
  </si>
  <si>
    <t>TP</t>
    <phoneticPr fontId="1"/>
  </si>
  <si>
    <t>メガス</t>
  </si>
  <si>
    <t>メガス</t>
    <phoneticPr fontId="1"/>
  </si>
  <si>
    <t>ルカ</t>
  </si>
  <si>
    <t>ルカ</t>
    <phoneticPr fontId="1"/>
  </si>
  <si>
    <t>フォトス</t>
  </si>
  <si>
    <t>フォトス</t>
    <phoneticPr fontId="1"/>
  </si>
  <si>
    <t>オルニス</t>
  </si>
  <si>
    <t>オルニス</t>
    <phoneticPr fontId="1"/>
  </si>
  <si>
    <t>フー</t>
  </si>
  <si>
    <t>フー</t>
    <phoneticPr fontId="1"/>
  </si>
  <si>
    <t>アーニュウェル</t>
  </si>
  <si>
    <t>アーニュウェル</t>
    <phoneticPr fontId="1"/>
  </si>
  <si>
    <t>エルデ</t>
  </si>
  <si>
    <t>エルデ</t>
    <phoneticPr fontId="1"/>
  </si>
  <si>
    <t>セルファ</t>
  </si>
  <si>
    <t>セルファ</t>
    <phoneticPr fontId="1"/>
  </si>
  <si>
    <t>ヌクトス</t>
  </si>
  <si>
    <t>ヌクトス</t>
    <phoneticPr fontId="1"/>
  </si>
  <si>
    <t>神名</t>
  </si>
  <si>
    <t>神名</t>
    <rPh sb="0" eb="1">
      <t>カミ</t>
    </rPh>
    <rPh sb="1" eb="2">
      <t>メイ</t>
    </rPh>
    <phoneticPr fontId="1"/>
  </si>
  <si>
    <t>属性</t>
  </si>
  <si>
    <t>属性</t>
    <rPh sb="0" eb="2">
      <t>ゾクセイ</t>
    </rPh>
    <phoneticPr fontId="1"/>
  </si>
  <si>
    <t>クリエ</t>
  </si>
  <si>
    <t>クリエ</t>
    <phoneticPr fontId="1"/>
  </si>
  <si>
    <t>エスペラス</t>
  </si>
  <si>
    <t>エスペラス</t>
    <phoneticPr fontId="1"/>
  </si>
  <si>
    <t>リンリン</t>
  </si>
  <si>
    <t>リンリン</t>
    <phoneticPr fontId="1"/>
  </si>
  <si>
    <t>モーウェ</t>
  </si>
  <si>
    <t>モーウェ</t>
    <phoneticPr fontId="1"/>
  </si>
  <si>
    <t>フルーレ</t>
  </si>
  <si>
    <t>フルーレ</t>
    <phoneticPr fontId="1"/>
  </si>
  <si>
    <t>キューティア</t>
  </si>
  <si>
    <t>キューティア</t>
    <phoneticPr fontId="1"/>
  </si>
  <si>
    <t>光</t>
    <rPh sb="0" eb="1">
      <t>ヒカリ</t>
    </rPh>
    <phoneticPr fontId="1"/>
  </si>
  <si>
    <t>アデュエル</t>
    <phoneticPr fontId="1"/>
  </si>
  <si>
    <t>エレウセピア</t>
    <phoneticPr fontId="1"/>
  </si>
  <si>
    <t>エオローテ</t>
    <phoneticPr fontId="1"/>
  </si>
  <si>
    <t>メティア</t>
    <phoneticPr fontId="1"/>
  </si>
  <si>
    <t>ソフィア</t>
    <phoneticPr fontId="1"/>
  </si>
  <si>
    <t>メロキュリア</t>
    <phoneticPr fontId="1"/>
  </si>
  <si>
    <t>ミュウト</t>
    <phoneticPr fontId="1"/>
  </si>
  <si>
    <t>アーティス</t>
    <phoneticPr fontId="1"/>
  </si>
  <si>
    <t>アンドレイア</t>
    <phoneticPr fontId="1"/>
  </si>
  <si>
    <t>ソラ</t>
    <phoneticPr fontId="1"/>
  </si>
  <si>
    <t>スピリア</t>
    <phoneticPr fontId="1"/>
  </si>
  <si>
    <t>エディフィム</t>
    <phoneticPr fontId="1"/>
  </si>
  <si>
    <t>シータ</t>
    <phoneticPr fontId="1"/>
  </si>
  <si>
    <t>コロナ</t>
    <phoneticPr fontId="1"/>
  </si>
  <si>
    <t>オードス</t>
    <phoneticPr fontId="1"/>
  </si>
  <si>
    <t>薄明かり</t>
    <rPh sb="0" eb="2">
      <t>ウスア</t>
    </rPh>
    <phoneticPr fontId="1"/>
  </si>
  <si>
    <t>ディス</t>
  </si>
  <si>
    <t>ディス</t>
    <phoneticPr fontId="1"/>
  </si>
  <si>
    <t>アトゥクシア</t>
  </si>
  <si>
    <t>アトゥクシア</t>
    <phoneticPr fontId="1"/>
  </si>
  <si>
    <t>ダールマータ</t>
  </si>
  <si>
    <t>ダールマータ</t>
    <phoneticPr fontId="1"/>
  </si>
  <si>
    <t>ブール</t>
  </si>
  <si>
    <t>ブール</t>
    <phoneticPr fontId="1"/>
  </si>
  <si>
    <t>フォボス</t>
  </si>
  <si>
    <t>フォボス</t>
    <phoneticPr fontId="1"/>
  </si>
  <si>
    <t>パシュール</t>
  </si>
  <si>
    <t>パシュール</t>
    <phoneticPr fontId="1"/>
  </si>
  <si>
    <t>ヴィーシャ</t>
  </si>
  <si>
    <t>ヴィーシャ</t>
    <phoneticPr fontId="1"/>
  </si>
  <si>
    <t>スニーフ</t>
  </si>
  <si>
    <t>スニーフ</t>
    <phoneticPr fontId="1"/>
  </si>
  <si>
    <t>アグノイア</t>
  </si>
  <si>
    <t>アグノイア</t>
    <phoneticPr fontId="1"/>
  </si>
  <si>
    <t>ダンブルドゥア</t>
  </si>
  <si>
    <t>ダンブルドゥア</t>
    <phoneticPr fontId="1"/>
  </si>
  <si>
    <t>オグリソミア</t>
  </si>
  <si>
    <t>オグリソミア</t>
    <phoneticPr fontId="1"/>
  </si>
  <si>
    <t>フィニス</t>
  </si>
  <si>
    <t>フィニス</t>
    <phoneticPr fontId="1"/>
  </si>
  <si>
    <t>ムー</t>
  </si>
  <si>
    <t>ムー</t>
    <phoneticPr fontId="1"/>
  </si>
  <si>
    <t>ポネロス</t>
  </si>
  <si>
    <t>ポネロス</t>
    <phoneticPr fontId="1"/>
  </si>
  <si>
    <t>ブロワー</t>
  </si>
  <si>
    <t>ブロワー</t>
    <phoneticPr fontId="1"/>
  </si>
  <si>
    <t>闇</t>
    <rPh sb="0" eb="1">
      <t>ヤミ</t>
    </rPh>
    <phoneticPr fontId="1"/>
  </si>
  <si>
    <t>魔</t>
    <rPh sb="0" eb="1">
      <t>マ</t>
    </rPh>
    <phoneticPr fontId="1"/>
  </si>
  <si>
    <t>理論的帰結</t>
    <rPh sb="0" eb="3">
      <t>リロンテキ</t>
    </rPh>
    <rPh sb="3" eb="5">
      <t>キケツ</t>
    </rPh>
    <phoneticPr fontId="1"/>
  </si>
  <si>
    <t>普遍的再現性</t>
    <rPh sb="0" eb="3">
      <t>フヘンテキ</t>
    </rPh>
    <rPh sb="3" eb="6">
      <t>サイゲンセイ</t>
    </rPh>
    <phoneticPr fontId="1"/>
  </si>
  <si>
    <t>数値的解析</t>
    <rPh sb="0" eb="3">
      <t>スウチテキ</t>
    </rPh>
    <rPh sb="3" eb="5">
      <t>カイセキ</t>
    </rPh>
    <phoneticPr fontId="1"/>
  </si>
  <si>
    <t>不確定性内包理論</t>
    <rPh sb="0" eb="4">
      <t>フカクテイセイ</t>
    </rPh>
    <rPh sb="4" eb="6">
      <t>ナイホウ</t>
    </rPh>
    <rPh sb="6" eb="8">
      <t>リロン</t>
    </rPh>
    <phoneticPr fontId="1"/>
  </si>
  <si>
    <t>理論的排他性</t>
    <rPh sb="3" eb="6">
      <t>ハイタセイ</t>
    </rPh>
    <phoneticPr fontId="1"/>
  </si>
  <si>
    <t>挑戦的仮説</t>
    <rPh sb="0" eb="3">
      <t>チョウセンテキ</t>
    </rPh>
    <rPh sb="3" eb="5">
      <t>カセツ</t>
    </rPh>
    <phoneticPr fontId="1"/>
  </si>
  <si>
    <t>統計的理論</t>
    <rPh sb="0" eb="3">
      <t>トウケイテキ</t>
    </rPh>
    <rPh sb="3" eb="5">
      <t>リロン</t>
    </rPh>
    <phoneticPr fontId="1"/>
  </si>
  <si>
    <t>絶対反証主義</t>
    <rPh sb="0" eb="2">
      <t>ゼッタイ</t>
    </rPh>
    <rPh sb="2" eb="4">
      <t>ハンショウ</t>
    </rPh>
    <rPh sb="4" eb="6">
      <t>シュギ</t>
    </rPh>
    <phoneticPr fontId="1"/>
  </si>
  <si>
    <t>大統一理論</t>
    <rPh sb="0" eb="3">
      <t>ダイトウイツ</t>
    </rPh>
    <rPh sb="3" eb="5">
      <t>リロン</t>
    </rPh>
    <phoneticPr fontId="1"/>
  </si>
  <si>
    <t>祭神データ</t>
    <rPh sb="0" eb="1">
      <t>サイ</t>
    </rPh>
    <rPh sb="1" eb="2">
      <t>シン</t>
    </rPh>
    <phoneticPr fontId="1"/>
  </si>
  <si>
    <t>苦難に直面しても、それを受け入れる。</t>
  </si>
  <si>
    <t>いかなる過酷な状況でも、希望を失わない。</t>
  </si>
  <si>
    <t>不正を発見し、それを正す。</t>
  </si>
  <si>
    <t>闇にとらわれている人の心を解き放つ。</t>
  </si>
  <si>
    <t>いかなる過酷な状況でも、怖気づかない。</t>
  </si>
  <si>
    <t>いかなる過酷な状況でも、理性を貫く。</t>
  </si>
  <si>
    <t>どんな生命に対しても、慈愛を与える。</t>
  </si>
  <si>
    <t>献身を誓い、自己を犠牲にして守る。</t>
  </si>
  <si>
    <t>痛手を負い、反省をする。</t>
  </si>
  <si>
    <t>困っている人物を発見し、手助けを行う。</t>
  </si>
  <si>
    <t>焦る人間を踏みとどまらせる。</t>
  </si>
  <si>
    <t>危険なことにも好奇心を持ち、取り組む。</t>
  </si>
  <si>
    <t>冷めた人に、情熱を与える。</t>
  </si>
  <si>
    <t>傷つき、疲れた人間に、安らぎを与える。</t>
  </si>
  <si>
    <t>窮地を冷ややかに耐えしのぐ。</t>
  </si>
  <si>
    <t>神の試練</t>
  </si>
  <si>
    <t>対立</t>
  </si>
  <si>
    <t>勝負には必ず応じ、勝利する。</t>
  </si>
  <si>
    <t>何かにとらわれた人の心を解き放つ。</t>
  </si>
  <si>
    <t>どんな苦難でも、楽しみとする。</t>
  </si>
  <si>
    <t>病や傷に苦しむ人間を、癒しの力で助ける。</t>
  </si>
  <si>
    <t>過酷な状況でも、勇気と知恵で乗り越える。</t>
  </si>
  <si>
    <t>愛と美の歌を奏で、人の心を解き放つ。</t>
  </si>
  <si>
    <t>物語を語り、人の心を解き放つ。</t>
  </si>
  <si>
    <t>未熟さを知り、自らの技術を磨く。</t>
  </si>
  <si>
    <t>大儀のもとに勇敢に戦い、生き残る。</t>
  </si>
  <si>
    <t>夢で受けた信託を全うする。</t>
  </si>
  <si>
    <t>新たな生命を宿し、誕生させる。</t>
  </si>
  <si>
    <t>身内、仲間の悩みを聞き、手助けする。</t>
  </si>
  <si>
    <t>食事を振舞い、その人の心を解き放つ。</t>
  </si>
  <si>
    <t>いかなるときでも、礼節を重んじる。</t>
  </si>
  <si>
    <t>どんな険しい道でも、必ず踏破する。</t>
  </si>
  <si>
    <t>邪魔な存在を、徹底的に破壊する。</t>
  </si>
  <si>
    <t>人に苦境を与え、絶望に陥れる。</t>
  </si>
  <si>
    <t>光にとらわれている人の心を闇に染める。</t>
  </si>
  <si>
    <t>憎悪、嫉妬の対象を亡き者にする。</t>
  </si>
  <si>
    <t>勇敢なる者に、恐怖を与える。</t>
  </si>
  <si>
    <t>気に入った人間を篭絡する。</t>
  </si>
  <si>
    <t>弱者を見つけたら、殺して物を奪う。</t>
  </si>
  <si>
    <t>復讐を誓い、復讐を遂げる。</t>
  </si>
  <si>
    <t>盲目的に同じ行動を繰り返す。</t>
  </si>
  <si>
    <t>仲間を欺き、一人勝ち誇る。</t>
  </si>
  <si>
    <t>怒り、衝動に任せ、暴言、暴行を行う。</t>
  </si>
  <si>
    <t>目標を持つ者の目標を断念させる。</t>
  </si>
  <si>
    <t>計画などを無に帰す。</t>
  </si>
  <si>
    <t>病気を伝染させ、苦しみを与える。</t>
  </si>
  <si>
    <t>虚言、妄言を吐き、人を惑いもてあそぶ。</t>
  </si>
  <si>
    <t>理知的に物事を捉え、仮説を立てる。</t>
  </si>
  <si>
    <t>科学の力によって、便利な機械を発明する。</t>
  </si>
  <si>
    <t>数学の力によって、仮説を立証する。</t>
  </si>
  <si>
    <t>科学的でない現象を条件付で認める。</t>
  </si>
  <si>
    <t>科学によって、科学以外を全て否定する。</t>
  </si>
  <si>
    <t>既知の理論に対立する仮説を考え、立証する。</t>
  </si>
  <si>
    <t>事象の数をもって、仮説を立証する。</t>
  </si>
  <si>
    <t>既知の理論に対して、反証を行う。</t>
  </si>
  <si>
    <t>全てに通じる普遍的な理論を構築する。</t>
  </si>
  <si>
    <t>合計</t>
    <phoneticPr fontId="1"/>
  </si>
  <si>
    <t>HP</t>
    <phoneticPr fontId="1"/>
  </si>
  <si>
    <t>MP</t>
    <phoneticPr fontId="1"/>
  </si>
  <si>
    <t>TP</t>
    <phoneticPr fontId="1"/>
  </si>
  <si>
    <t>/</t>
    <phoneticPr fontId="1"/>
  </si>
  <si>
    <t>/</t>
    <phoneticPr fontId="1"/>
  </si>
  <si>
    <t>能力値</t>
  </si>
  <si>
    <t>能力値</t>
    <rPh sb="0" eb="2">
      <t>ノウリョク</t>
    </rPh>
    <rPh sb="2" eb="3">
      <t>チ</t>
    </rPh>
    <phoneticPr fontId="1"/>
  </si>
  <si>
    <t>魅力</t>
  </si>
  <si>
    <t>運動</t>
  </si>
  <si>
    <t>判断</t>
  </si>
  <si>
    <t>能</t>
    <phoneticPr fontId="1"/>
  </si>
  <si>
    <t>力</t>
    <rPh sb="0" eb="1">
      <t>チカラ</t>
    </rPh>
    <phoneticPr fontId="1"/>
  </si>
  <si>
    <t>値</t>
    <rPh sb="0" eb="1">
      <t>アタイ</t>
    </rPh>
    <phoneticPr fontId="1"/>
  </si>
  <si>
    <t>運</t>
    <rPh sb="0" eb="1">
      <t>ウン</t>
    </rPh>
    <phoneticPr fontId="1"/>
  </si>
  <si>
    <t>レ</t>
    <phoneticPr fontId="1"/>
  </si>
  <si>
    <t>ー</t>
    <phoneticPr fontId="1"/>
  </si>
  <si>
    <t>ト</t>
    <phoneticPr fontId="1"/>
  </si>
  <si>
    <t>ス</t>
    <phoneticPr fontId="1"/>
  </si>
  <si>
    <t>キ</t>
    <phoneticPr fontId="1"/>
  </si>
  <si>
    <t>ル</t>
    <phoneticPr fontId="1"/>
  </si>
  <si>
    <t>特</t>
    <phoneticPr fontId="1"/>
  </si>
  <si>
    <t>殊</t>
    <phoneticPr fontId="1"/>
  </si>
  <si>
    <t>神</t>
    <rPh sb="0" eb="1">
      <t>カミ</t>
    </rPh>
    <phoneticPr fontId="1"/>
  </si>
  <si>
    <t>の</t>
    <phoneticPr fontId="1"/>
  </si>
  <si>
    <t>試</t>
    <phoneticPr fontId="1"/>
  </si>
  <si>
    <t>錬</t>
    <rPh sb="0" eb="1">
      <t>レン</t>
    </rPh>
    <phoneticPr fontId="1"/>
  </si>
  <si>
    <t>装</t>
    <phoneticPr fontId="1"/>
  </si>
  <si>
    <t>備</t>
    <rPh sb="0" eb="1">
      <t>ビ</t>
    </rPh>
    <phoneticPr fontId="1"/>
  </si>
  <si>
    <t>名前</t>
    <rPh sb="0" eb="2">
      <t>ナマエ</t>
    </rPh>
    <phoneticPr fontId="1"/>
  </si>
  <si>
    <t>名</t>
    <phoneticPr fontId="1"/>
  </si>
  <si>
    <t>前</t>
    <rPh sb="0" eb="1">
      <t>マエ</t>
    </rPh>
    <phoneticPr fontId="1"/>
  </si>
  <si>
    <t>名</t>
    <rPh sb="0" eb="1">
      <t>ナ</t>
    </rPh>
    <phoneticPr fontId="1"/>
  </si>
  <si>
    <t>性</t>
    <phoneticPr fontId="1"/>
  </si>
  <si>
    <t>別</t>
    <rPh sb="0" eb="1">
      <t>ベツ</t>
    </rPh>
    <phoneticPr fontId="1"/>
  </si>
  <si>
    <t>職</t>
    <rPh sb="0" eb="1">
      <t>ショク</t>
    </rPh>
    <phoneticPr fontId="1"/>
  </si>
  <si>
    <t>経</t>
    <phoneticPr fontId="1"/>
  </si>
  <si>
    <t>験</t>
    <phoneticPr fontId="1"/>
  </si>
  <si>
    <t>成</t>
    <phoneticPr fontId="1"/>
  </si>
  <si>
    <t>日</t>
    <rPh sb="0" eb="1">
      <t>ヒ</t>
    </rPh>
    <phoneticPr fontId="1"/>
  </si>
  <si>
    <t>イ</t>
    <phoneticPr fontId="1"/>
  </si>
  <si>
    <t>名</t>
    <rPh sb="0" eb="1">
      <t>メイ</t>
    </rPh>
    <phoneticPr fontId="1"/>
  </si>
  <si>
    <t>定</t>
    <rPh sb="0" eb="1">
      <t>サダ</t>
    </rPh>
    <phoneticPr fontId="1"/>
  </si>
  <si>
    <t>業</t>
    <rPh sb="0" eb="1">
      <t>ギョウ</t>
    </rPh>
    <phoneticPr fontId="1"/>
  </si>
  <si>
    <t>祭</t>
    <rPh sb="0" eb="1">
      <t>マツ</t>
    </rPh>
    <phoneticPr fontId="1"/>
  </si>
  <si>
    <t>L</t>
    <phoneticPr fontId="1"/>
  </si>
  <si>
    <t>v</t>
    <phoneticPr fontId="1"/>
  </si>
  <si>
    <t>の</t>
    <phoneticPr fontId="1"/>
  </si>
  <si>
    <t>加</t>
    <phoneticPr fontId="1"/>
  </si>
  <si>
    <t>護</t>
    <phoneticPr fontId="1"/>
  </si>
  <si>
    <t>年</t>
    <phoneticPr fontId="1"/>
  </si>
  <si>
    <t>齢</t>
    <phoneticPr fontId="1"/>
  </si>
  <si>
    <t>性</t>
    <phoneticPr fontId="1"/>
  </si>
  <si>
    <t>プ</t>
    <phoneticPr fontId="1"/>
  </si>
  <si>
    <t>レ</t>
    <phoneticPr fontId="1"/>
  </si>
  <si>
    <t>イ</t>
    <phoneticPr fontId="1"/>
  </si>
  <si>
    <t>ヤ</t>
    <phoneticPr fontId="1"/>
  </si>
  <si>
    <t>ー</t>
    <phoneticPr fontId="1"/>
  </si>
  <si>
    <t>作</t>
    <phoneticPr fontId="1"/>
  </si>
  <si>
    <t>成</t>
    <phoneticPr fontId="1"/>
  </si>
  <si>
    <t>/</t>
    <phoneticPr fontId="1"/>
  </si>
  <si>
    <t>練</t>
    <phoneticPr fontId="1"/>
  </si>
  <si>
    <t>属</t>
    <phoneticPr fontId="1"/>
  </si>
  <si>
    <t>取</t>
    <phoneticPr fontId="1"/>
  </si>
  <si>
    <t>得</t>
    <phoneticPr fontId="1"/>
  </si>
  <si>
    <t>DF</t>
    <phoneticPr fontId="1"/>
  </si>
  <si>
    <t>達</t>
    <phoneticPr fontId="1"/>
  </si>
  <si>
    <t>度</t>
    <rPh sb="0" eb="1">
      <t>ド</t>
    </rPh>
    <phoneticPr fontId="1"/>
  </si>
  <si>
    <t>見</t>
    <rPh sb="0" eb="1">
      <t>ミ</t>
    </rPh>
    <phoneticPr fontId="1"/>
  </si>
  <si>
    <t>未</t>
    <rPh sb="0" eb="1">
      <t>イマ</t>
    </rPh>
    <phoneticPr fontId="1"/>
  </si>
  <si>
    <t>済</t>
    <rPh sb="0" eb="1">
      <t>スミ</t>
    </rPh>
    <phoneticPr fontId="1"/>
  </si>
  <si>
    <t>説</t>
    <rPh sb="0" eb="1">
      <t>セツ</t>
    </rPh>
    <phoneticPr fontId="1"/>
  </si>
  <si>
    <t>説明</t>
  </si>
  <si>
    <t>説明</t>
    <rPh sb="0" eb="2">
      <t>セツメイ</t>
    </rPh>
    <phoneticPr fontId="1"/>
  </si>
  <si>
    <t>発</t>
    <phoneticPr fontId="1"/>
  </si>
  <si>
    <t>→</t>
    <phoneticPr fontId="1"/>
  </si>
  <si>
    <t>発</t>
    <phoneticPr fontId="1"/>
  </si>
  <si>
    <t>達</t>
    <phoneticPr fontId="1"/>
  </si>
  <si>
    <t>成</t>
    <phoneticPr fontId="1"/>
  </si>
  <si>
    <t>明</t>
    <phoneticPr fontId="1"/>
  </si>
  <si>
    <t>名</t>
    <phoneticPr fontId="1"/>
  </si>
  <si>
    <t>の</t>
    <phoneticPr fontId="1"/>
  </si>
  <si>
    <t>試</t>
    <phoneticPr fontId="1"/>
  </si>
  <si>
    <t>練</t>
    <phoneticPr fontId="1"/>
  </si>
  <si>
    <t>属</t>
    <phoneticPr fontId="1"/>
  </si>
  <si>
    <t>性</t>
    <phoneticPr fontId="1"/>
  </si>
  <si>
    <t>取</t>
    <phoneticPr fontId="1"/>
  </si>
  <si>
    <t>得</t>
    <phoneticPr fontId="1"/>
  </si>
  <si>
    <t>DF</t>
    <phoneticPr fontId="1"/>
  </si>
  <si>
    <t>/</t>
    <phoneticPr fontId="1"/>
  </si>
  <si>
    <t>設</t>
    <phoneticPr fontId="1"/>
  </si>
  <si>
    <t>心</t>
    <rPh sb="0" eb="1">
      <t>ココロ</t>
    </rPh>
    <phoneticPr fontId="1"/>
  </si>
  <si>
    <t>体</t>
    <rPh sb="0" eb="1">
      <t>カラダ</t>
    </rPh>
    <phoneticPr fontId="1"/>
  </si>
  <si>
    <t>知</t>
    <phoneticPr fontId="1"/>
  </si>
  <si>
    <t>力</t>
    <phoneticPr fontId="1"/>
  </si>
  <si>
    <t>現</t>
    <phoneticPr fontId="1"/>
  </si>
  <si>
    <t>在</t>
    <phoneticPr fontId="1"/>
  </si>
  <si>
    <t>=</t>
    <phoneticPr fontId="1"/>
  </si>
  <si>
    <t>初</t>
    <phoneticPr fontId="1"/>
  </si>
  <si>
    <t>期</t>
    <phoneticPr fontId="1"/>
  </si>
  <si>
    <t>+</t>
    <phoneticPr fontId="1"/>
  </si>
  <si>
    <t>幸</t>
    <phoneticPr fontId="1"/>
  </si>
  <si>
    <t>動</t>
    <rPh sb="0" eb="1">
      <t>ウゴ</t>
    </rPh>
    <phoneticPr fontId="1"/>
  </si>
  <si>
    <t>パ</t>
    <phoneticPr fontId="1"/>
  </si>
  <si>
    <t>ラ</t>
    <phoneticPr fontId="1"/>
  </si>
  <si>
    <t>メ</t>
    <phoneticPr fontId="1"/>
  </si>
  <si>
    <t>タ</t>
    <phoneticPr fontId="1"/>
  </si>
  <si>
    <t>明</t>
    <rPh sb="0" eb="1">
      <t>ア</t>
    </rPh>
    <phoneticPr fontId="1"/>
  </si>
  <si>
    <t>ポ</t>
    <phoneticPr fontId="1"/>
  </si>
  <si>
    <t>ン</t>
    <phoneticPr fontId="1"/>
  </si>
  <si>
    <t>キ</t>
    <phoneticPr fontId="1"/>
  </si>
  <si>
    <t>ル</t>
    <phoneticPr fontId="1"/>
  </si>
  <si>
    <t>イ</t>
    <phoneticPr fontId="1"/>
  </si>
  <si>
    <t>ン</t>
    <phoneticPr fontId="1"/>
  </si>
  <si>
    <t>ト</t>
    <phoneticPr fontId="1"/>
  </si>
  <si>
    <t>レ</t>
    <phoneticPr fontId="1"/>
  </si>
  <si>
    <t>ー</t>
    <phoneticPr fontId="1"/>
  </si>
  <si>
    <t>計</t>
    <rPh sb="0" eb="1">
      <t>ケイ</t>
    </rPh>
    <phoneticPr fontId="1"/>
  </si>
  <si>
    <t>合</t>
    <phoneticPr fontId="1"/>
  </si>
  <si>
    <t>X</t>
    <phoneticPr fontId="1"/>
  </si>
  <si>
    <t>σ</t>
    <phoneticPr fontId="1"/>
  </si>
  <si>
    <t>DF</t>
    <phoneticPr fontId="1"/>
  </si>
  <si>
    <t>魅</t>
    <phoneticPr fontId="1"/>
  </si>
  <si>
    <t>運</t>
    <phoneticPr fontId="1"/>
  </si>
  <si>
    <t>判</t>
    <phoneticPr fontId="1"/>
  </si>
  <si>
    <t>断</t>
    <phoneticPr fontId="1"/>
  </si>
  <si>
    <t>総</t>
    <phoneticPr fontId="1"/>
  </si>
  <si>
    <t>ラ</t>
    <phoneticPr fontId="1"/>
  </si>
  <si>
    <t>メ</t>
    <phoneticPr fontId="1"/>
  </si>
  <si>
    <t>タ</t>
    <phoneticPr fontId="1"/>
  </si>
  <si>
    <t>更</t>
    <phoneticPr fontId="1"/>
  </si>
  <si>
    <t>新</t>
    <phoneticPr fontId="1"/>
  </si>
  <si>
    <t>基</t>
    <phoneticPr fontId="1"/>
  </si>
  <si>
    <t>本</t>
    <phoneticPr fontId="1"/>
  </si>
  <si>
    <t>プ</t>
    <phoneticPr fontId="1"/>
  </si>
  <si>
    <t>ロ</t>
    <phoneticPr fontId="1"/>
  </si>
  <si>
    <t>フ</t>
    <phoneticPr fontId="1"/>
  </si>
  <si>
    <t>ィ</t>
    <phoneticPr fontId="1"/>
  </si>
  <si>
    <t>名</t>
    <phoneticPr fontId="1"/>
  </si>
  <si>
    <t>L</t>
    <phoneticPr fontId="1"/>
  </si>
  <si>
    <t>v</t>
    <phoneticPr fontId="1"/>
  </si>
  <si>
    <t>試</t>
    <phoneticPr fontId="1"/>
  </si>
  <si>
    <t>薄</t>
    <phoneticPr fontId="1"/>
  </si>
  <si>
    <t>ク</t>
    <phoneticPr fontId="1"/>
  </si>
  <si>
    <t>ャ</t>
    <phoneticPr fontId="1"/>
  </si>
  <si>
    <t>ク</t>
    <phoneticPr fontId="1"/>
  </si>
  <si>
    <t>取得ＤＦ1</t>
    <phoneticPr fontId="1"/>
  </si>
  <si>
    <t>取得ＤＦ2</t>
    <phoneticPr fontId="1"/>
  </si>
  <si>
    <t>データ</t>
    <phoneticPr fontId="1"/>
  </si>
  <si>
    <t>レベル</t>
    <phoneticPr fontId="1"/>
  </si>
  <si>
    <t>合計</t>
    <rPh sb="0" eb="2">
      <t>ゴウケイ</t>
    </rPh>
    <phoneticPr fontId="1"/>
  </si>
  <si>
    <t>試練名</t>
    <rPh sb="0" eb="2">
      <t>シレン</t>
    </rPh>
    <rPh sb="2" eb="3">
      <t>メイ</t>
    </rPh>
    <phoneticPr fontId="1"/>
  </si>
  <si>
    <t>運命</t>
    <phoneticPr fontId="1"/>
  </si>
  <si>
    <t>幸運</t>
    <phoneticPr fontId="1"/>
  </si>
  <si>
    <t>光</t>
    <phoneticPr fontId="1"/>
  </si>
  <si>
    <t>青空</t>
    <phoneticPr fontId="1"/>
  </si>
  <si>
    <t>火</t>
    <phoneticPr fontId="1"/>
  </si>
  <si>
    <t>水</t>
    <phoneticPr fontId="1"/>
  </si>
  <si>
    <t>大地</t>
    <phoneticPr fontId="1"/>
  </si>
  <si>
    <t>星空</t>
    <phoneticPr fontId="1"/>
  </si>
  <si>
    <t>夜空</t>
    <phoneticPr fontId="1"/>
  </si>
  <si>
    <t>暁</t>
    <phoneticPr fontId="1"/>
  </si>
  <si>
    <t>黄昏</t>
    <phoneticPr fontId="1"/>
  </si>
  <si>
    <t>春</t>
    <phoneticPr fontId="1"/>
  </si>
  <si>
    <t>夏</t>
    <phoneticPr fontId="1"/>
  </si>
  <si>
    <t>秋</t>
    <phoneticPr fontId="1"/>
  </si>
  <si>
    <t>冬</t>
    <phoneticPr fontId="1"/>
  </si>
  <si>
    <t>勝負</t>
    <phoneticPr fontId="1"/>
  </si>
  <si>
    <t>自由</t>
    <phoneticPr fontId="1"/>
  </si>
  <si>
    <t>祭り</t>
    <phoneticPr fontId="1"/>
  </si>
  <si>
    <t>薬</t>
    <phoneticPr fontId="1"/>
  </si>
  <si>
    <t>恋</t>
    <phoneticPr fontId="1"/>
  </si>
  <si>
    <t>歌</t>
    <phoneticPr fontId="1"/>
  </si>
  <si>
    <t>物語</t>
    <phoneticPr fontId="1"/>
  </si>
  <si>
    <t>技術</t>
    <phoneticPr fontId="1"/>
  </si>
  <si>
    <t>戦</t>
    <phoneticPr fontId="1"/>
  </si>
  <si>
    <t>夢</t>
    <phoneticPr fontId="1"/>
  </si>
  <si>
    <t>息吹</t>
    <phoneticPr fontId="1"/>
  </si>
  <si>
    <t>住居</t>
    <phoneticPr fontId="1"/>
  </si>
  <si>
    <t>食事</t>
    <phoneticPr fontId="1"/>
  </si>
  <si>
    <t>衣</t>
    <phoneticPr fontId="1"/>
  </si>
  <si>
    <t>道</t>
    <phoneticPr fontId="1"/>
  </si>
  <si>
    <t>破壊</t>
    <phoneticPr fontId="1"/>
  </si>
  <si>
    <t>絶望</t>
    <phoneticPr fontId="1"/>
  </si>
  <si>
    <t>闇</t>
    <phoneticPr fontId="1"/>
  </si>
  <si>
    <t>憎悪</t>
    <phoneticPr fontId="1"/>
  </si>
  <si>
    <t>恐怖</t>
    <phoneticPr fontId="1"/>
  </si>
  <si>
    <t>退廃</t>
    <phoneticPr fontId="1"/>
  </si>
  <si>
    <t>不徳</t>
    <phoneticPr fontId="1"/>
  </si>
  <si>
    <t>復讐</t>
    <phoneticPr fontId="1"/>
  </si>
  <si>
    <t>盲目</t>
    <phoneticPr fontId="1"/>
  </si>
  <si>
    <t>欺き</t>
    <phoneticPr fontId="1"/>
  </si>
  <si>
    <t>怒り</t>
    <phoneticPr fontId="1"/>
  </si>
  <si>
    <t>終末</t>
    <phoneticPr fontId="1"/>
  </si>
  <si>
    <t>無</t>
    <phoneticPr fontId="1"/>
  </si>
  <si>
    <t>病</t>
    <phoneticPr fontId="1"/>
  </si>
  <si>
    <t>道化</t>
    <phoneticPr fontId="1"/>
  </si>
  <si>
    <t>高</t>
    <rPh sb="0" eb="1">
      <t>タカ</t>
    </rPh>
    <phoneticPr fontId="1"/>
  </si>
  <si>
    <t>最</t>
    <phoneticPr fontId="1"/>
  </si>
  <si>
    <t>割</t>
    <rPh sb="0" eb="1">
      <t>ワ</t>
    </rPh>
    <phoneticPr fontId="1"/>
  </si>
  <si>
    <t>り</t>
    <phoneticPr fontId="1"/>
  </si>
  <si>
    <t>振</t>
    <rPh sb="0" eb="1">
      <t>フ</t>
    </rPh>
    <phoneticPr fontId="1"/>
  </si>
  <si>
    <t>F</t>
    <phoneticPr fontId="1"/>
  </si>
  <si>
    <t>は</t>
    <phoneticPr fontId="1"/>
  </si>
  <si>
    <t>※</t>
    <phoneticPr fontId="1"/>
  </si>
  <si>
    <t>青</t>
    <rPh sb="0" eb="1">
      <t>アオ</t>
    </rPh>
    <phoneticPr fontId="1"/>
  </si>
  <si>
    <t>部</t>
    <rPh sb="0" eb="1">
      <t>ブ</t>
    </rPh>
    <phoneticPr fontId="1"/>
  </si>
  <si>
    <t>分</t>
    <rPh sb="0" eb="1">
      <t>ブン</t>
    </rPh>
    <phoneticPr fontId="1"/>
  </si>
  <si>
    <t>記</t>
    <phoneticPr fontId="1"/>
  </si>
  <si>
    <t>入</t>
    <rPh sb="0" eb="1">
      <t>イ</t>
    </rPh>
    <phoneticPr fontId="1"/>
  </si>
  <si>
    <t>、</t>
    <phoneticPr fontId="1"/>
  </si>
  <si>
    <t>赤</t>
    <rPh sb="0" eb="1">
      <t>アカ</t>
    </rPh>
    <phoneticPr fontId="1"/>
  </si>
  <si>
    <t>選</t>
    <phoneticPr fontId="1"/>
  </si>
  <si>
    <t>択</t>
    <rPh sb="0" eb="1">
      <t>タク</t>
    </rPh>
    <phoneticPr fontId="1"/>
  </si>
  <si>
    <t>し</t>
    <phoneticPr fontId="1"/>
  </si>
  <si>
    <t>て</t>
    <phoneticPr fontId="1"/>
  </si>
  <si>
    <t>く</t>
    <phoneticPr fontId="1"/>
  </si>
  <si>
    <t>だ</t>
    <phoneticPr fontId="1"/>
  </si>
  <si>
    <t>さ</t>
    <phoneticPr fontId="1"/>
  </si>
  <si>
    <t>い</t>
    <phoneticPr fontId="1"/>
  </si>
  <si>
    <t>。</t>
    <phoneticPr fontId="1"/>
  </si>
  <si>
    <t>合</t>
    <rPh sb="0" eb="1">
      <t>ゴウ</t>
    </rPh>
    <phoneticPr fontId="1"/>
  </si>
  <si>
    <t>は</t>
    <phoneticPr fontId="1"/>
  </si>
  <si>
    <t>※</t>
    <phoneticPr fontId="1"/>
  </si>
  <si>
    <t>スキルデータ</t>
    <phoneticPr fontId="1"/>
  </si>
  <si>
    <t>スキル名</t>
  </si>
  <si>
    <t>系統</t>
  </si>
  <si>
    <t>運動系</t>
  </si>
  <si>
    <t>全身を使った運動、登攀や疾走などの判定に関連。</t>
    <phoneticPr fontId="3"/>
  </si>
  <si>
    <t>隠密</t>
  </si>
  <si>
    <t>身を隠す判定に関連。</t>
  </si>
  <si>
    <t>軽業</t>
  </si>
  <si>
    <t>反応の速さや柔軟性などに関する判定に関連。</t>
    <phoneticPr fontId="3"/>
  </si>
  <si>
    <t>演技</t>
  </si>
  <si>
    <t>芸術系</t>
  </si>
  <si>
    <t>何かを演じたり、体を使って物事を表現する判定に関連。</t>
    <phoneticPr fontId="3"/>
  </si>
  <si>
    <t>演奏</t>
  </si>
  <si>
    <t>楽器を演奏する判定に関連。このスキルは楽器を選択する必要がある。</t>
  </si>
  <si>
    <t>文筆</t>
  </si>
  <si>
    <t>言語で物事を表現する判定に関連。</t>
  </si>
  <si>
    <t>歌唱</t>
  </si>
  <si>
    <t>声を用いて表現する判定に関連。</t>
  </si>
  <si>
    <t>造形</t>
  </si>
  <si>
    <t>物を成型して表現を行う判定に関連。</t>
  </si>
  <si>
    <t>絵描き</t>
  </si>
  <si>
    <t>紙などの平面に絵を書くことで表現を行う判定に関連。</t>
  </si>
  <si>
    <t>語り</t>
  </si>
  <si>
    <t>口頭でイメージを伝える判定に関連。</t>
    <phoneticPr fontId="3"/>
  </si>
  <si>
    <t>ダンス</t>
  </si>
  <si>
    <t>華麗にダンスをすることができます。</t>
  </si>
  <si>
    <t>人形遣い</t>
  </si>
  <si>
    <t>人形を操ることができます。</t>
  </si>
  <si>
    <t>交渉</t>
  </si>
  <si>
    <t>交渉系</t>
  </si>
  <si>
    <t>理もしくは利を説いて説得する場合の判定に関連。</t>
  </si>
  <si>
    <t>教育</t>
  </si>
  <si>
    <t>他人に物事を教え込む判定に関連。</t>
  </si>
  <si>
    <t>指揮</t>
  </si>
  <si>
    <t>多くの人間を従える判定に関連。</t>
  </si>
  <si>
    <t>心理</t>
  </si>
  <si>
    <t>相手の心に訴求する場合や、共感を得る場合の判定に関連。</t>
  </si>
  <si>
    <t>礼節</t>
  </si>
  <si>
    <t>信用、および礼儀作法の判定に関連。</t>
  </si>
  <si>
    <t>操縦（船舶）</t>
  </si>
  <si>
    <t>作業系</t>
  </si>
  <si>
    <t>船舶を操縦する判定に関連。</t>
  </si>
  <si>
    <t>操縦（機械）</t>
  </si>
  <si>
    <t>機械を操縦する判定に関連。</t>
  </si>
  <si>
    <t>加工</t>
  </si>
  <si>
    <t>構造が単純なものを作るときや単純な工程でものを作る判定に関連。</t>
  </si>
  <si>
    <t>手わざ</t>
  </si>
  <si>
    <t>スリ、開錠、手に物を隠すときなどの判定に関連。</t>
  </si>
  <si>
    <t>製作</t>
  </si>
  <si>
    <t>複雑な機構の組み合わせや複雑な材料の合成を行う判定に関連。</t>
    <rPh sb="21" eb="22">
      <t>オコナ</t>
    </rPh>
    <phoneticPr fontId="3"/>
  </si>
  <si>
    <t>職能</t>
  </si>
  <si>
    <t>サービス業に関する判定に関連。</t>
    <rPh sb="4" eb="5">
      <t>ギョウ</t>
    </rPh>
    <rPh sb="6" eb="7">
      <t>カン</t>
    </rPh>
    <phoneticPr fontId="3"/>
  </si>
  <si>
    <t>料理</t>
    <rPh sb="0" eb="2">
      <t>リョウリ</t>
    </rPh>
    <phoneticPr fontId="3"/>
  </si>
  <si>
    <t>料理の知識、作成に関する判定に関連。</t>
    <rPh sb="0" eb="2">
      <t>リョウリ</t>
    </rPh>
    <rPh sb="3" eb="5">
      <t>チシキ</t>
    </rPh>
    <rPh sb="6" eb="8">
      <t>サクセイ</t>
    </rPh>
    <rPh sb="9" eb="10">
      <t>カン</t>
    </rPh>
    <phoneticPr fontId="3"/>
  </si>
  <si>
    <t>整頓</t>
  </si>
  <si>
    <t>物をきれいに整える、掃除をする、あるいは巧みに隠す判定に関連。</t>
    <rPh sb="10" eb="12">
      <t>ソウジ</t>
    </rPh>
    <phoneticPr fontId="3"/>
  </si>
  <si>
    <t>釣り</t>
  </si>
  <si>
    <t>釣り竿、モリを扱って魚を取る判定に関連。</t>
  </si>
  <si>
    <t>狩猟</t>
  </si>
  <si>
    <t>狩猟に関する知識、技術など。</t>
  </si>
  <si>
    <t>農耕</t>
  </si>
  <si>
    <t>農業に関する知識、技術など。</t>
  </si>
  <si>
    <t>鑑定</t>
  </si>
  <si>
    <t>値踏みの技術。</t>
  </si>
  <si>
    <t>着衣</t>
  </si>
  <si>
    <t>服を着せたり、変装を行う技術。</t>
  </si>
  <si>
    <t>奇跡</t>
  </si>
  <si>
    <t>精神系</t>
  </si>
  <si>
    <t>奇跡を制御する技術。</t>
  </si>
  <si>
    <t>意思</t>
  </si>
  <si>
    <t>自分の心理状態をうまくコントロールする技術。</t>
  </si>
  <si>
    <t>誘惑</t>
  </si>
  <si>
    <t>他人を誘惑し、意のままに操ることに長けている。</t>
  </si>
  <si>
    <t>格闘</t>
  </si>
  <si>
    <t>戦闘系</t>
  </si>
  <si>
    <t>格闘に関する知識や技術を習得している。</t>
  </si>
  <si>
    <t>射撃</t>
  </si>
  <si>
    <t>射撃武器に関する知識や技術を習得している。</t>
  </si>
  <si>
    <t>武器</t>
  </si>
  <si>
    <t>近接武器に関する知識や技術を習得している。</t>
  </si>
  <si>
    <t>感覚</t>
  </si>
  <si>
    <t>知覚系</t>
  </si>
  <si>
    <t>ありとあらゆる感覚能力などが鋭くなっています。</t>
    <phoneticPr fontId="3"/>
  </si>
  <si>
    <t>観察</t>
  </si>
  <si>
    <t>観察することで真実を導き出すことや相手の心を読む能力に長けています。</t>
  </si>
  <si>
    <t>直感</t>
  </si>
  <si>
    <t>０から何かを思いつく、もしくはある事柄を思い出す能力に長けています。</t>
  </si>
  <si>
    <t>知識系</t>
  </si>
  <si>
    <t>哲学</t>
  </si>
  <si>
    <t>科学系</t>
  </si>
  <si>
    <t>歴史学</t>
  </si>
  <si>
    <t>数学</t>
  </si>
  <si>
    <t>化学</t>
  </si>
  <si>
    <t>物理学</t>
  </si>
  <si>
    <t>強靭</t>
  </si>
  <si>
    <t>肉体系</t>
  </si>
  <si>
    <t>強靭な肉体を持っています。</t>
  </si>
  <si>
    <t>剛力</t>
  </si>
  <si>
    <t>とても強い肉体的な力を短時間だけ出すことができます。</t>
  </si>
  <si>
    <t>ス</t>
    <phoneticPr fontId="1"/>
  </si>
  <si>
    <t>力</t>
    <rPh sb="0" eb="1">
      <t>リョク</t>
    </rPh>
    <phoneticPr fontId="1"/>
  </si>
  <si>
    <t>スキル</t>
    <phoneticPr fontId="1"/>
  </si>
  <si>
    <t>消</t>
    <phoneticPr fontId="1"/>
  </si>
  <si>
    <t>獲</t>
    <phoneticPr fontId="1"/>
  </si>
  <si>
    <t>残</t>
    <rPh sb="0" eb="1">
      <t>ザン</t>
    </rPh>
    <phoneticPr fontId="1"/>
  </si>
  <si>
    <t>特殊能力</t>
    <rPh sb="0" eb="2">
      <t>トクシュ</t>
    </rPh>
    <rPh sb="2" eb="4">
      <t>ノウリョク</t>
    </rPh>
    <phoneticPr fontId="1"/>
  </si>
  <si>
    <t>特殊能力名</t>
  </si>
  <si>
    <t>射程拡大</t>
  </si>
  <si>
    <t>奇跡の射程を２倍にすることができます。</t>
  </si>
  <si>
    <t>時間拡大</t>
  </si>
  <si>
    <t>奇跡の有効時間を２倍にすることができます。</t>
  </si>
  <si>
    <t>奇跡の力</t>
  </si>
  <si>
    <t>有効範囲拡大</t>
  </si>
  <si>
    <t>奇跡の有効範囲を２倍にすることができます。</t>
  </si>
  <si>
    <t>対象拡大</t>
  </si>
  <si>
    <t>奇跡の対象を増やすことができます。増やした分だけＭＰ消費も増えます。</t>
  </si>
  <si>
    <t>一瞬の祈り</t>
  </si>
  <si>
    <t>通常の２倍のＭＰを消費することで、一瞬で奇跡を使うことができるようになります。</t>
  </si>
  <si>
    <t>加護増大</t>
  </si>
  <si>
    <t>神の意志</t>
  </si>
  <si>
    <t>奇跡の範囲内の任意の対象に奇跡の効果がおよばないようにすることができます。</t>
  </si>
  <si>
    <t>幸運の星</t>
  </si>
  <si>
    <t>集中力</t>
  </si>
  <si>
    <t>タフ</t>
  </si>
  <si>
    <t>神のいたずら</t>
  </si>
  <si>
    <t>ポイント</t>
  </si>
  <si>
    <t>戦闘で行動順を決める際に運動＋２として扱います。</t>
  </si>
  <si>
    <t>祭神の力</t>
  </si>
  <si>
    <t>奇跡のダメージにさらに＋「加護レベル」のボーナスを得ます。</t>
  </si>
  <si>
    <t>強靭な肉体</t>
    <phoneticPr fontId="1"/>
  </si>
  <si>
    <t>不屈の精神</t>
    <phoneticPr fontId="1"/>
  </si>
  <si>
    <t>持久力</t>
    <phoneticPr fontId="1"/>
  </si>
  <si>
    <t>イニシアティブ強化</t>
    <phoneticPr fontId="1"/>
  </si>
  <si>
    <t>記</t>
    <phoneticPr fontId="1"/>
  </si>
  <si>
    <t>く</t>
    <phoneticPr fontId="1"/>
  </si>
  <si>
    <t>だ</t>
    <phoneticPr fontId="1"/>
  </si>
  <si>
    <t>さ</t>
    <phoneticPr fontId="1"/>
  </si>
  <si>
    <t>い</t>
    <phoneticPr fontId="1"/>
  </si>
  <si>
    <t>。</t>
    <phoneticPr fontId="1"/>
  </si>
  <si>
    <t>て</t>
    <phoneticPr fontId="1"/>
  </si>
  <si>
    <t>ダイス目＋１です。ただし、１ゾロは絶対にファンブルです。（制限：ルカ３レベル）</t>
    <rPh sb="29" eb="31">
      <t>セイゲン</t>
    </rPh>
    <phoneticPr fontId="1"/>
  </si>
  <si>
    <t>ＴＰを追加で１点消費することにより効果値を＋１できます。（上限：「能力値」）</t>
    <phoneticPr fontId="1"/>
  </si>
  <si>
    <t>消費したポイントに等しい追加ＨＰを得ます。（上限：「体力」）</t>
    <rPh sb="0" eb="2">
      <t>ショウヒ</t>
    </rPh>
    <rPh sb="9" eb="10">
      <t>ヒト</t>
    </rPh>
    <rPh sb="22" eb="24">
      <t>ジョウゲン</t>
    </rPh>
    <phoneticPr fontId="1"/>
  </si>
  <si>
    <t>消費したポイントに等しい追加ＭＰを得ます。（上限：「心力」）</t>
    <rPh sb="0" eb="2">
      <t>ショウヒ</t>
    </rPh>
    <rPh sb="9" eb="10">
      <t>ヒト</t>
    </rPh>
    <rPh sb="22" eb="24">
      <t>ジョウゲン</t>
    </rPh>
    <rPh sb="26" eb="27">
      <t>ココロ</t>
    </rPh>
    <phoneticPr fontId="1"/>
  </si>
  <si>
    <t>消費したポイントに等しい追加ＴＰを得ます。（上限：「魅力」）</t>
    <rPh sb="0" eb="2">
      <t>ショウヒ</t>
    </rPh>
    <rPh sb="9" eb="10">
      <t>ヒト</t>
    </rPh>
    <rPh sb="22" eb="24">
      <t>ジョウゲン</t>
    </rPh>
    <rPh sb="26" eb="28">
      <t>ミリョク</t>
    </rPh>
    <phoneticPr fontId="1"/>
  </si>
  <si>
    <t>ＨＰ回復量ＵＰ。気絶すると１ラウンドに１点ずつＨＰが回復します。</t>
    <phoneticPr fontId="1"/>
  </si>
  <si>
    <t>このキャラクターの近くで奇跡を起こす場合は発動値が+10になります。</t>
    <phoneticPr fontId="1"/>
  </si>
  <si>
    <t>奇跡を使って切り返すことができます。</t>
    <phoneticPr fontId="1"/>
  </si>
  <si>
    <t>持</t>
    <phoneticPr fontId="1"/>
  </si>
  <si>
    <t>久</t>
    <phoneticPr fontId="1"/>
  </si>
  <si>
    <t>不</t>
    <phoneticPr fontId="1"/>
  </si>
  <si>
    <t>屈</t>
    <phoneticPr fontId="1"/>
  </si>
  <si>
    <t>精</t>
    <phoneticPr fontId="1"/>
  </si>
  <si>
    <t>靭</t>
    <phoneticPr fontId="1"/>
  </si>
  <si>
    <t>強</t>
    <phoneticPr fontId="1"/>
  </si>
  <si>
    <t>な</t>
    <phoneticPr fontId="1"/>
  </si>
  <si>
    <t>肉</t>
    <phoneticPr fontId="1"/>
  </si>
  <si>
    <t>を</t>
    <phoneticPr fontId="1"/>
  </si>
  <si>
    <t>直</t>
    <phoneticPr fontId="1"/>
  </si>
  <si>
    <t>接</t>
    <phoneticPr fontId="1"/>
  </si>
  <si>
    <t>か</t>
    <phoneticPr fontId="1"/>
  </si>
  <si>
    <t>ら</t>
    <phoneticPr fontId="1"/>
  </si>
  <si>
    <t>リ</t>
    <phoneticPr fontId="1"/>
  </si>
  <si>
    <t>武器系統</t>
  </si>
  <si>
    <t>重量</t>
  </si>
  <si>
    <t>命中値ボーナス</t>
    <rPh sb="0" eb="2">
      <t>メイチュウ</t>
    </rPh>
    <rPh sb="2" eb="3">
      <t>アタイ</t>
    </rPh>
    <phoneticPr fontId="3"/>
  </si>
  <si>
    <t>攻撃値ボーナス</t>
    <rPh sb="0" eb="2">
      <t>コウゲキ</t>
    </rPh>
    <rPh sb="2" eb="3">
      <t>チ</t>
    </rPh>
    <phoneticPr fontId="3"/>
  </si>
  <si>
    <t>消費TP</t>
    <rPh sb="0" eb="2">
      <t>ショウヒ</t>
    </rPh>
    <phoneticPr fontId="3"/>
  </si>
  <si>
    <t>価格（Ph）</t>
    <rPh sb="0" eb="2">
      <t>カカク</t>
    </rPh>
    <phoneticPr fontId="3"/>
  </si>
  <si>
    <t>武器例</t>
  </si>
  <si>
    <t>ソード・１Ｈ</t>
  </si>
  <si>
    <t>１～１６</t>
  </si>
  <si>
    <t>ショートソード、ブロードソード、レイピア</t>
  </si>
  <si>
    <t>ソード・２Ｈ</t>
  </si>
  <si>
    <t>１０～</t>
  </si>
  <si>
    <t>グレートソード、バスタードソード</t>
  </si>
  <si>
    <t>アックス・１Ｈ</t>
  </si>
  <si>
    <t>５～２０</t>
  </si>
  <si>
    <t>ハンドアックス、バトルアックス</t>
  </si>
  <si>
    <t>アックス・２Ｈ</t>
  </si>
  <si>
    <t>グレートアックス</t>
  </si>
  <si>
    <t>スピア・１Ｈ</t>
  </si>
  <si>
    <t>４～２０</t>
  </si>
  <si>
    <t>ショートスピア</t>
  </si>
  <si>
    <t>スピア・２Ｈ</t>
  </si>
  <si>
    <t>８～</t>
  </si>
  <si>
    <t>ロングスピア</t>
  </si>
  <si>
    <t>メイス・１Ｈ</t>
  </si>
  <si>
    <t>６～１６</t>
  </si>
  <si>
    <t>ライト・メイス</t>
  </si>
  <si>
    <t>メイス・２Ｈ</t>
  </si>
  <si>
    <t>ヘヴィ・メイス、モール</t>
  </si>
  <si>
    <t>クラブ・１Ｈ</t>
  </si>
  <si>
    <t>１～</t>
  </si>
  <si>
    <t>クラブ</t>
  </si>
  <si>
    <t>スタッフ・２Ｈ</t>
  </si>
  <si>
    <t>４～</t>
  </si>
  <si>
    <t>クォータースタッフ</t>
  </si>
  <si>
    <t>フレイル・１Ｈ</t>
  </si>
  <si>
    <t>８～２０</t>
  </si>
  <si>
    <t>モーニングスター、ライト・フレイル</t>
  </si>
  <si>
    <t>フレイル・２Ｈ</t>
  </si>
  <si>
    <t>ヘヴィ・フレイル</t>
  </si>
  <si>
    <t>ボウ・２Ｈ</t>
  </si>
  <si>
    <t>３～</t>
  </si>
  <si>
    <t>ショートボウ、ロングボウ</t>
  </si>
  <si>
    <t>クロスボウ・２Ｈ</t>
  </si>
  <si>
    <t>５～</t>
  </si>
  <si>
    <t>ライト・クロスボウ、ヘヴィ・クロスボウ</t>
  </si>
  <si>
    <t>スリング・１Ｈ</t>
  </si>
  <si>
    <t>１～６</t>
  </si>
  <si>
    <t>スリング</t>
  </si>
  <si>
    <t>スリング・２Ｈ</t>
  </si>
  <si>
    <t>スタッフ・スリング</t>
  </si>
  <si>
    <t>ポールウェポン・２Ｈ</t>
  </si>
  <si>
    <t>サイズ</t>
  </si>
  <si>
    <t>ウィップ・１Ｈ</t>
  </si>
  <si>
    <t>ウィップ</t>
  </si>
  <si>
    <t>銃器・１Ｈ</t>
  </si>
  <si>
    <t>３～１０</t>
  </si>
  <si>
    <t>銃器・２Ｈ</t>
  </si>
  <si>
    <t>鎧・盾</t>
    <rPh sb="0" eb="1">
      <t>ヨロイ</t>
    </rPh>
    <rPh sb="2" eb="3">
      <t>タテ</t>
    </rPh>
    <phoneticPr fontId="3"/>
  </si>
  <si>
    <t>系統</t>
    <phoneticPr fontId="3"/>
  </si>
  <si>
    <t>回避値ボーナス</t>
    <rPh sb="0" eb="2">
      <t>カイヒ</t>
    </rPh>
    <rPh sb="2" eb="3">
      <t>アタイ</t>
    </rPh>
    <phoneticPr fontId="3"/>
  </si>
  <si>
    <t>防御値ボーナス</t>
    <rPh sb="0" eb="2">
      <t>ボウギョ</t>
    </rPh>
    <rPh sb="2" eb="3">
      <t>チ</t>
    </rPh>
    <phoneticPr fontId="3"/>
  </si>
  <si>
    <t>価格(Ph)</t>
    <rPh sb="0" eb="2">
      <t>カカク</t>
    </rPh>
    <phoneticPr fontId="3"/>
  </si>
  <si>
    <t>鎧例</t>
  </si>
  <si>
    <t>軽装鎧</t>
  </si>
  <si>
    <t>０～１０</t>
  </si>
  <si>
    <t>クローズ、レザーアーマー</t>
  </si>
  <si>
    <t>中装鎧</t>
  </si>
  <si>
    <t>７～１５</t>
  </si>
  <si>
    <t>スケイルメイル、チェインメイル</t>
  </si>
  <si>
    <t>重装鎧</t>
  </si>
  <si>
    <t>１４～</t>
  </si>
  <si>
    <t>バンデットメイル、プレートメイル</t>
  </si>
  <si>
    <t>ライト・シールド</t>
  </si>
  <si>
    <t>１～８</t>
  </si>
  <si>
    <t>バックラー、ライト・シールド</t>
  </si>
  <si>
    <t>ヘヴィ・シールド</t>
  </si>
  <si>
    <t>９～</t>
  </si>
  <si>
    <t>れ</t>
    <phoneticPr fontId="1"/>
  </si>
  <si>
    <t>る</t>
    <phoneticPr fontId="1"/>
  </si>
  <si>
    <t>残</t>
    <rPh sb="0" eb="1">
      <t>ノコ</t>
    </rPh>
    <phoneticPr fontId="1"/>
  </si>
  <si>
    <t>名</t>
    <phoneticPr fontId="1"/>
  </si>
  <si>
    <t>祭神</t>
    <rPh sb="0" eb="1">
      <t>マツ</t>
    </rPh>
    <rPh sb="1" eb="2">
      <t>カミ</t>
    </rPh>
    <phoneticPr fontId="1"/>
  </si>
  <si>
    <t>武器</t>
    <rPh sb="0" eb="2">
      <t>ブキ</t>
    </rPh>
    <phoneticPr fontId="1"/>
  </si>
  <si>
    <t>格</t>
    <rPh sb="0" eb="1">
      <t>カク</t>
    </rPh>
    <phoneticPr fontId="1"/>
  </si>
  <si>
    <t>費</t>
    <rPh sb="0" eb="1">
      <t>ツイ</t>
    </rPh>
    <phoneticPr fontId="1"/>
  </si>
  <si>
    <t>攻</t>
    <phoneticPr fontId="1"/>
  </si>
  <si>
    <t>武</t>
    <rPh sb="0" eb="1">
      <t>ブ</t>
    </rPh>
    <phoneticPr fontId="1"/>
  </si>
  <si>
    <t>器</t>
    <rPh sb="0" eb="1">
      <t>キ</t>
    </rPh>
    <phoneticPr fontId="1"/>
  </si>
  <si>
    <t>盾</t>
    <rPh sb="0" eb="1">
      <t>タテ</t>
    </rPh>
    <phoneticPr fontId="1"/>
  </si>
  <si>
    <t>防</t>
    <phoneticPr fontId="1"/>
  </si>
  <si>
    <t>御</t>
    <phoneticPr fontId="1"/>
  </si>
  <si>
    <t>系統</t>
    <rPh sb="0" eb="2">
      <t>ケイトウ</t>
    </rPh>
    <phoneticPr fontId="1"/>
  </si>
  <si>
    <t>重量</t>
    <rPh sb="0" eb="2">
      <t>ジュウリョウ</t>
    </rPh>
    <phoneticPr fontId="1"/>
  </si>
  <si>
    <t>鎧</t>
    <rPh sb="0" eb="1">
      <t>ヨロイ</t>
    </rPh>
    <phoneticPr fontId="1"/>
  </si>
  <si>
    <t>消費TP</t>
  </si>
  <si>
    <t>消費TP</t>
    <rPh sb="0" eb="2">
      <t>ショウヒ</t>
    </rPh>
    <phoneticPr fontId="1"/>
  </si>
  <si>
    <t>名称</t>
    <rPh sb="0" eb="2">
      <t>メイショウ</t>
    </rPh>
    <phoneticPr fontId="1"/>
  </si>
  <si>
    <t>撃</t>
    <rPh sb="0" eb="1">
      <t>ゲキ</t>
    </rPh>
    <phoneticPr fontId="1"/>
  </si>
  <si>
    <t>計</t>
    <phoneticPr fontId="1"/>
  </si>
  <si>
    <t>命中値ボーナス</t>
  </si>
  <si>
    <t>攻撃値ボーナス</t>
  </si>
  <si>
    <t>価格（Ph）</t>
  </si>
  <si>
    <t>回避値ボーナス</t>
  </si>
  <si>
    <t>防御値ボーナス</t>
  </si>
  <si>
    <t>価格(Ph)</t>
  </si>
  <si>
    <t>Ph</t>
    <phoneticPr fontId="1"/>
  </si>
  <si>
    <t>所</t>
    <phoneticPr fontId="1"/>
  </si>
  <si>
    <t>持</t>
    <rPh sb="0" eb="1">
      <t>モ</t>
    </rPh>
    <phoneticPr fontId="1"/>
  </si>
  <si>
    <t>品</t>
    <rPh sb="0" eb="1">
      <t>シナ</t>
    </rPh>
    <phoneticPr fontId="1"/>
  </si>
  <si>
    <r>
      <t>価格</t>
    </r>
    <r>
      <rPr>
        <i/>
        <sz val="10"/>
        <color indexed="9"/>
        <rFont val="Palatino Linotype"/>
        <family val="1"/>
      </rPr>
      <t>(Ph)</t>
    </r>
    <rPh sb="0" eb="2">
      <t>カカク</t>
    </rPh>
    <phoneticPr fontId="1"/>
  </si>
  <si>
    <t>金</t>
    <rPh sb="0" eb="1">
      <t>カネ</t>
    </rPh>
    <phoneticPr fontId="1"/>
  </si>
  <si>
    <t>ア</t>
    <phoneticPr fontId="1"/>
  </si>
  <si>
    <t>シ</t>
    <phoneticPr fontId="1"/>
  </si>
  <si>
    <t>ョ</t>
    <phoneticPr fontId="1"/>
  </si>
  <si>
    <t>ご</t>
    <phoneticPr fontId="1"/>
  </si>
  <si>
    <t>と</t>
    <phoneticPr fontId="1"/>
  </si>
  <si>
    <t>で</t>
    <phoneticPr fontId="1"/>
  </si>
  <si>
    <t>す。</t>
    <phoneticPr fontId="1"/>
  </si>
  <si>
    <t>量</t>
    <rPh sb="0" eb="1">
      <t>リョウ</t>
    </rPh>
    <phoneticPr fontId="1"/>
  </si>
  <si>
    <t>モ</t>
    <phoneticPr fontId="1"/>
  </si>
  <si>
    <t>好</t>
    <rPh sb="0" eb="1">
      <t>ス</t>
    </rPh>
    <phoneticPr fontId="1"/>
  </si>
  <si>
    <t>も</t>
    <phoneticPr fontId="1"/>
  </si>
  <si>
    <t>嫌</t>
    <rPh sb="0" eb="1">
      <t>キラ</t>
    </rPh>
    <phoneticPr fontId="1"/>
  </si>
  <si>
    <t>夢</t>
    <rPh sb="0" eb="1">
      <t>ユメ</t>
    </rPh>
    <phoneticPr fontId="1"/>
  </si>
  <si>
    <t>に</t>
    <phoneticPr fontId="1"/>
  </si>
  <si>
    <t>家</t>
    <phoneticPr fontId="1"/>
  </si>
  <si>
    <t>族</t>
    <rPh sb="0" eb="1">
      <t>ゾク</t>
    </rPh>
    <phoneticPr fontId="1"/>
  </si>
  <si>
    <t>自</t>
    <phoneticPr fontId="1"/>
  </si>
  <si>
    <t>由</t>
    <phoneticPr fontId="1"/>
  </si>
  <si>
    <t>徴</t>
    <phoneticPr fontId="1"/>
  </si>
  <si>
    <t>し</t>
    <phoneticPr fontId="1"/>
  </si>
  <si>
    <t>印</t>
    <rPh sb="0" eb="1">
      <t>イン</t>
    </rPh>
    <phoneticPr fontId="1"/>
  </si>
  <si>
    <t>刷</t>
    <phoneticPr fontId="1"/>
  </si>
  <si>
    <t>用</t>
    <rPh sb="0" eb="1">
      <t>ヨウ</t>
    </rPh>
    <phoneticPr fontId="1"/>
  </si>
  <si>
    <t>載</t>
    <phoneticPr fontId="1"/>
  </si>
  <si>
    <t>な</t>
    <phoneticPr fontId="1"/>
  </si>
  <si>
    <t>で</t>
    <phoneticPr fontId="1"/>
  </si>
  <si>
    <t>ダ</t>
    <phoneticPr fontId="1"/>
  </si>
  <si>
    <t>ム</t>
    <phoneticPr fontId="1"/>
  </si>
  <si>
    <t>き</t>
    <phoneticPr fontId="1"/>
  </si>
  <si>
    <t>い</t>
    <phoneticPr fontId="1"/>
  </si>
  <si>
    <t>将</t>
    <phoneticPr fontId="1"/>
  </si>
  <si>
    <t>来</t>
    <phoneticPr fontId="1"/>
  </si>
  <si>
    <t>外</t>
    <phoneticPr fontId="1"/>
  </si>
  <si>
    <t>家</t>
    <phoneticPr fontId="1"/>
  </si>
  <si>
    <t>庭</t>
    <phoneticPr fontId="1"/>
  </si>
  <si>
    <t>・</t>
    <phoneticPr fontId="1"/>
  </si>
  <si>
    <t>所</t>
    <phoneticPr fontId="1"/>
  </si>
  <si>
    <t>命</t>
    <rPh sb="0" eb="1">
      <t>メイ</t>
    </rPh>
    <phoneticPr fontId="1"/>
  </si>
  <si>
    <t>中</t>
    <rPh sb="0" eb="1">
      <t>チュウ</t>
    </rPh>
    <phoneticPr fontId="1"/>
  </si>
  <si>
    <t>値</t>
    <rPh sb="0" eb="1">
      <t>アタイ</t>
    </rPh>
    <phoneticPr fontId="1"/>
  </si>
  <si>
    <t>ボ</t>
    <phoneticPr fontId="1"/>
  </si>
  <si>
    <t>ー</t>
    <phoneticPr fontId="1"/>
  </si>
  <si>
    <t>ナ</t>
    <phoneticPr fontId="1"/>
  </si>
  <si>
    <t>ス</t>
    <phoneticPr fontId="1"/>
  </si>
  <si>
    <t>回</t>
    <phoneticPr fontId="1"/>
  </si>
  <si>
    <t>避</t>
    <rPh sb="0" eb="1">
      <t>サ</t>
    </rPh>
    <phoneticPr fontId="1"/>
  </si>
  <si>
    <t>魅力</t>
    <phoneticPr fontId="1"/>
  </si>
  <si>
    <t>心力</t>
    <phoneticPr fontId="1"/>
  </si>
  <si>
    <t>R</t>
    <phoneticPr fontId="1"/>
  </si>
  <si>
    <t>n</t>
    <phoneticPr fontId="1"/>
  </si>
  <si>
    <t>偉大なる祭神の力</t>
  </si>
  <si>
    <t>大奇跡が発動できるようになります。</t>
  </si>
  <si>
    <t>中奇跡が発動できるようになります。</t>
    <phoneticPr fontId="1"/>
  </si>
  <si>
    <t>パ</t>
    <phoneticPr fontId="1"/>
  </si>
  <si>
    <t>神</t>
    <rPh sb="0" eb="1">
      <t>カミ</t>
    </rPh>
    <phoneticPr fontId="1"/>
  </si>
  <si>
    <t>話</t>
    <rPh sb="0" eb="1">
      <t>ハナシ</t>
    </rPh>
    <phoneticPr fontId="1"/>
  </si>
  <si>
    <t>経</t>
    <rPh sb="0" eb="1">
      <t>ヘ</t>
    </rPh>
    <phoneticPr fontId="1"/>
  </si>
  <si>
    <t>験</t>
    <rPh sb="0" eb="1">
      <t>シルシ</t>
    </rPh>
    <phoneticPr fontId="1"/>
  </si>
  <si>
    <t>値</t>
    <rPh sb="0" eb="1">
      <t>アタイ</t>
    </rPh>
    <phoneticPr fontId="1"/>
  </si>
  <si>
    <t>科</t>
    <rPh sb="0" eb="1">
      <t>カ</t>
    </rPh>
    <phoneticPr fontId="1"/>
  </si>
  <si>
    <t>学</t>
    <rPh sb="0" eb="1">
      <t>ガク</t>
    </rPh>
    <phoneticPr fontId="1"/>
  </si>
  <si>
    <r>
      <t>Myth &amp; Renaissance 3.5</t>
    </r>
    <r>
      <rPr>
        <b/>
        <sz val="18"/>
        <color indexed="8"/>
        <rFont val="ＭＳ ゴシック"/>
        <family val="3"/>
        <charset val="128"/>
      </rPr>
      <t>　</t>
    </r>
    <r>
      <rPr>
        <b/>
        <sz val="18"/>
        <color indexed="8"/>
        <rFont val="HGS行書体"/>
        <family val="4"/>
        <charset val="128"/>
      </rPr>
      <t>キャラクターシート</t>
    </r>
    <phoneticPr fontId="1"/>
  </si>
  <si>
    <t>強</t>
    <rPh sb="0" eb="1">
      <t>キョウ</t>
    </rPh>
    <phoneticPr fontId="1"/>
  </si>
  <si>
    <t>制</t>
    <rPh sb="0" eb="1">
      <t>セイ</t>
    </rPh>
    <phoneticPr fontId="1"/>
  </si>
  <si>
    <t>ラ</t>
    <phoneticPr fontId="1"/>
  </si>
  <si>
    <t>起</t>
    <rPh sb="0" eb="1">
      <t>オ</t>
    </rPh>
    <phoneticPr fontId="1"/>
  </si>
  <si>
    <t>こ</t>
    <phoneticPr fontId="1"/>
  </si>
  <si>
    <t>る</t>
    <phoneticPr fontId="1"/>
  </si>
  <si>
    <t>ダ</t>
    <phoneticPr fontId="1"/>
  </si>
  <si>
    <t>イ</t>
    <phoneticPr fontId="1"/>
  </si>
  <si>
    <t>ム</t>
    <phoneticPr fontId="1"/>
  </si>
  <si>
    <t>シ</t>
    <phoneticPr fontId="1"/>
  </si>
  <si>
    <t>フ</t>
    <phoneticPr fontId="1"/>
  </si>
  <si>
    <t>ト</t>
    <phoneticPr fontId="1"/>
  </si>
  <si>
    <t>が</t>
    <phoneticPr fontId="1"/>
  </si>
  <si>
    <r>
      <t>2013/02/15</t>
    </r>
    <r>
      <rPr>
        <i/>
        <sz val="10"/>
        <color indexed="8"/>
        <rFont val="HGS行書体"/>
        <family val="4"/>
        <charset val="128"/>
      </rPr>
      <t>作成</t>
    </r>
    <rPh sb="10" eb="12">
      <t>サクセイ</t>
    </rPh>
    <phoneticPr fontId="1"/>
  </si>
  <si>
    <t>こ</t>
    <phoneticPr fontId="1"/>
  </si>
  <si>
    <t>る</t>
    <phoneticPr fontId="1"/>
  </si>
  <si>
    <t>パ</t>
    <phoneticPr fontId="1"/>
  </si>
  <si>
    <t>ラ</t>
    <phoneticPr fontId="1"/>
  </si>
  <si>
    <t>ダ</t>
    <phoneticPr fontId="1"/>
  </si>
  <si>
    <t>イ</t>
    <phoneticPr fontId="1"/>
  </si>
  <si>
    <t>ム</t>
    <phoneticPr fontId="1"/>
  </si>
  <si>
    <t>シ</t>
    <phoneticPr fontId="1"/>
  </si>
  <si>
    <t>フ</t>
    <phoneticPr fontId="1"/>
  </si>
  <si>
    <t>ト</t>
    <phoneticPr fontId="1"/>
  </si>
  <si>
    <t>が</t>
    <phoneticPr fontId="1"/>
  </si>
  <si>
    <t>パ</t>
    <phoneticPr fontId="1"/>
  </si>
  <si>
    <t>ラ</t>
    <phoneticPr fontId="1"/>
  </si>
  <si>
    <t>ダ</t>
    <phoneticPr fontId="1"/>
  </si>
  <si>
    <t>イ</t>
    <phoneticPr fontId="1"/>
  </si>
  <si>
    <t>ム</t>
    <phoneticPr fontId="1"/>
  </si>
  <si>
    <t>シ</t>
    <phoneticPr fontId="1"/>
  </si>
  <si>
    <t>フ</t>
    <phoneticPr fontId="1"/>
  </si>
  <si>
    <t>ト</t>
    <phoneticPr fontId="1"/>
  </si>
  <si>
    <t>が</t>
    <phoneticPr fontId="1"/>
  </si>
  <si>
    <t>こ</t>
    <phoneticPr fontId="1"/>
  </si>
  <si>
    <t>る</t>
    <phoneticPr fontId="1"/>
  </si>
  <si>
    <t>ト</t>
    <phoneticPr fontId="1"/>
  </si>
  <si>
    <t>神話</t>
    <rPh sb="0" eb="2">
      <t>シンワ</t>
    </rPh>
    <phoneticPr fontId="1"/>
  </si>
  <si>
    <t>歴史・伝承</t>
    <rPh sb="0" eb="2">
      <t>レキシ</t>
    </rPh>
    <rPh sb="3" eb="5">
      <t>デンショウ</t>
    </rPh>
    <phoneticPr fontId="1"/>
  </si>
  <si>
    <t>算術</t>
    <rPh sb="0" eb="2">
      <t>サンジュツ</t>
    </rPh>
    <phoneticPr fontId="1"/>
  </si>
  <si>
    <t>法律</t>
    <phoneticPr fontId="1"/>
  </si>
  <si>
    <t>自然</t>
    <phoneticPr fontId="1"/>
  </si>
  <si>
    <t>薬草学</t>
    <phoneticPr fontId="1"/>
  </si>
  <si>
    <t>天文学</t>
    <rPh sb="0" eb="3">
      <t>テンモンガク</t>
    </rPh>
    <phoneticPr fontId="1"/>
  </si>
  <si>
    <t>雑学</t>
    <phoneticPr fontId="1"/>
  </si>
  <si>
    <t>医学・薬学</t>
    <rPh sb="0" eb="2">
      <t>イガク</t>
    </rPh>
    <phoneticPr fontId="1"/>
  </si>
  <si>
    <t>博物学</t>
    <rPh sb="0" eb="3">
      <t>ハクブツガク</t>
    </rPh>
    <phoneticPr fontId="1"/>
  </si>
  <si>
    <t>神代語</t>
    <rPh sb="0" eb="2">
      <t>シンダイ</t>
    </rPh>
    <rPh sb="2" eb="3">
      <t>ゴ</t>
    </rPh>
    <phoneticPr fontId="1"/>
  </si>
  <si>
    <t>中期古代語</t>
    <rPh sb="0" eb="2">
      <t>チュウキ</t>
    </rPh>
    <rPh sb="2" eb="4">
      <t>コダイ</t>
    </rPh>
    <rPh sb="4" eb="5">
      <t>ゴ</t>
    </rPh>
    <phoneticPr fontId="1"/>
  </si>
  <si>
    <t>新期古代語</t>
    <rPh sb="0" eb="2">
      <t>シンキ</t>
    </rPh>
    <rPh sb="2" eb="4">
      <t>コダイ</t>
    </rPh>
    <rPh sb="4" eb="5">
      <t>ゴ</t>
    </rPh>
    <phoneticPr fontId="1"/>
  </si>
  <si>
    <t>数式</t>
    <rPh sb="0" eb="2">
      <t>スウシキ</t>
    </rPh>
    <phoneticPr fontId="1"/>
  </si>
  <si>
    <t>科学暗号</t>
    <rPh sb="0" eb="2">
      <t>カガク</t>
    </rPh>
    <rPh sb="2" eb="4">
      <t>アンゴウ</t>
    </rPh>
    <phoneticPr fontId="1"/>
  </si>
  <si>
    <t>科学系</t>
    <phoneticPr fontId="1"/>
  </si>
  <si>
    <t>言語系</t>
    <rPh sb="0" eb="2">
      <t>ゲンゴ</t>
    </rPh>
    <rPh sb="2" eb="3">
      <t>ケイ</t>
    </rPh>
    <phoneticPr fontId="1"/>
  </si>
  <si>
    <t>知力</t>
    <phoneticPr fontId="1"/>
  </si>
  <si>
    <t>噂話</t>
    <rPh sb="0" eb="2">
      <t>ウワサバナシ</t>
    </rPh>
    <phoneticPr fontId="1"/>
  </si>
  <si>
    <t>知識系</t>
    <phoneticPr fontId="1"/>
  </si>
  <si>
    <t>知力</t>
    <phoneticPr fontId="1"/>
  </si>
</sst>
</file>

<file path=xl/styles.xml><?xml version="1.0" encoding="utf-8"?>
<styleSheet xmlns="http://schemas.openxmlformats.org/spreadsheetml/2006/main">
  <numFmts count="2">
    <numFmt numFmtId="41" formatCode="_ * #,##0_ ;_ * \-#,##0_ ;_ * &quot;-&quot;_ ;_ @_ "/>
    <numFmt numFmtId="176" formatCode="0.0_);[Red]\(0.0\)"/>
  </numFmts>
  <fonts count="32">
    <font>
      <sz val="11"/>
      <color theme="1"/>
      <name val="ＭＳ Ｐゴシック"/>
      <family val="3"/>
      <charset val="128"/>
      <scheme val="minor"/>
    </font>
    <font>
      <sz val="6"/>
      <name val="ＭＳ Ｐゴシック"/>
      <family val="3"/>
      <charset val="128"/>
    </font>
    <font>
      <b/>
      <sz val="18"/>
      <color indexed="8"/>
      <name val="ＭＳ ゴシック"/>
      <family val="3"/>
      <charset val="128"/>
    </font>
    <font>
      <sz val="6"/>
      <name val="ＭＳ Ｐゴシック"/>
      <family val="3"/>
      <charset val="128"/>
    </font>
    <font>
      <b/>
      <sz val="18"/>
      <color indexed="8"/>
      <name val="HGS行書体"/>
      <family val="4"/>
      <charset val="128"/>
    </font>
    <font>
      <i/>
      <sz val="10"/>
      <color indexed="9"/>
      <name val="Palatino Linotype"/>
      <family val="1"/>
    </font>
    <font>
      <sz val="10"/>
      <name val="HGS行書体"/>
      <family val="4"/>
      <charset val="128"/>
    </font>
    <font>
      <i/>
      <sz val="10"/>
      <color indexed="8"/>
      <name val="HGS行書体"/>
      <family val="4"/>
      <charset val="128"/>
    </font>
    <font>
      <i/>
      <sz val="10"/>
      <name val="Palatino Linotype"/>
      <family val="1"/>
    </font>
    <font>
      <i/>
      <sz val="12"/>
      <name val="Palatino Linotype"/>
      <family val="1"/>
    </font>
    <font>
      <b/>
      <sz val="11"/>
      <name val="ＭＳ Ｐゴシック"/>
      <family val="3"/>
      <charset val="128"/>
    </font>
    <font>
      <sz val="10"/>
      <name val="Arial"/>
      <family val="2"/>
    </font>
    <font>
      <i/>
      <sz val="9"/>
      <name val="Palatino Linotype"/>
      <family val="1"/>
    </font>
    <font>
      <i/>
      <sz val="8"/>
      <name val="Palatino Linotype"/>
      <family val="1"/>
    </font>
    <font>
      <sz val="8"/>
      <name val="HGS行書体"/>
      <family val="4"/>
      <charset val="128"/>
    </font>
    <font>
      <sz val="11"/>
      <color theme="1"/>
      <name val="ＭＳ Ｐゴシック"/>
      <family val="3"/>
      <charset val="128"/>
      <scheme val="minor"/>
    </font>
    <font>
      <sz val="11"/>
      <color theme="0"/>
      <name val="ＭＳ Ｐゴシック"/>
      <family val="3"/>
      <charset val="128"/>
      <scheme val="minor"/>
    </font>
    <font>
      <sz val="10"/>
      <color theme="1"/>
      <name val="HGS行書体"/>
      <family val="4"/>
      <charset val="128"/>
    </font>
    <font>
      <i/>
      <sz val="10"/>
      <color theme="1"/>
      <name val="Palatino Linotype"/>
      <family val="1"/>
    </font>
    <font>
      <sz val="10"/>
      <color theme="1"/>
      <name val="ＭＳ Ｐゴシック"/>
      <family val="3"/>
      <charset val="128"/>
      <scheme val="minor"/>
    </font>
    <font>
      <sz val="10"/>
      <color theme="0"/>
      <name val="HGS行書体"/>
      <family val="4"/>
      <charset val="128"/>
    </font>
    <font>
      <i/>
      <sz val="10"/>
      <color theme="0"/>
      <name val="Palatino Linotype"/>
      <family val="1"/>
    </font>
    <font>
      <i/>
      <sz val="6"/>
      <color theme="1"/>
      <name val="Palatino Linotype"/>
      <family val="1"/>
    </font>
    <font>
      <sz val="12"/>
      <color theme="0"/>
      <name val="HGS行書体"/>
      <family val="4"/>
      <charset val="128"/>
    </font>
    <font>
      <i/>
      <sz val="12"/>
      <color theme="1"/>
      <name val="Palatino Linotype"/>
      <family val="1"/>
    </font>
    <font>
      <i/>
      <sz val="6"/>
      <color theme="0"/>
      <name val="Palatino Linotype"/>
      <family val="1"/>
    </font>
    <font>
      <sz val="12"/>
      <color theme="1"/>
      <name val="HGS行書体"/>
      <family val="4"/>
      <charset val="128"/>
    </font>
    <font>
      <i/>
      <sz val="9"/>
      <color theme="1"/>
      <name val="Palatino Linotype"/>
      <family val="1"/>
    </font>
    <font>
      <i/>
      <sz val="12"/>
      <color theme="0"/>
      <name val="Palatino Linotype"/>
      <family val="1"/>
    </font>
    <font>
      <sz val="12"/>
      <color theme="1"/>
      <name val="ＭＳ Ｐゴシック"/>
      <family val="3"/>
      <charset val="128"/>
      <scheme val="minor"/>
    </font>
    <font>
      <b/>
      <i/>
      <sz val="18"/>
      <color theme="1"/>
      <name val="Palatino Linotype"/>
      <family val="1"/>
    </font>
    <font>
      <sz val="11"/>
      <color theme="1"/>
      <name val="HGS行書体"/>
      <family val="4"/>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5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58">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1" xfId="0" applyFont="1" applyFill="1" applyBorder="1" applyAlignment="1">
      <alignment horizontal="center"/>
    </xf>
    <xf numFmtId="0" fontId="0" fillId="0" borderId="1" xfId="0" applyFont="1" applyBorder="1" applyAlignment="1">
      <alignment horizontal="center"/>
    </xf>
    <xf numFmtId="0" fontId="0" fillId="0" borderId="2" xfId="0" applyBorder="1" applyAlignment="1">
      <alignment horizontal="center"/>
    </xf>
    <xf numFmtId="0" fontId="0" fillId="0" borderId="3" xfId="0" applyBorder="1">
      <alignment vertical="center"/>
    </xf>
    <xf numFmtId="0" fontId="17" fillId="0" borderId="0" xfId="0" applyFont="1" applyFill="1" applyBorder="1" applyAlignment="1">
      <alignment vertical="center" shrinkToFit="1"/>
    </xf>
    <xf numFmtId="0" fontId="17" fillId="0" borderId="4" xfId="0" applyFont="1" applyFill="1" applyBorder="1" applyAlignment="1">
      <alignment vertical="center" shrinkToFit="1"/>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7" xfId="0" applyFont="1" applyFill="1" applyBorder="1" applyAlignment="1">
      <alignment vertical="center" shrinkToFit="1"/>
    </xf>
    <xf numFmtId="0" fontId="18" fillId="0" borderId="8" xfId="0" applyFont="1" applyFill="1" applyBorder="1" applyAlignment="1">
      <alignment vertical="center" shrinkToFit="1"/>
    </xf>
    <xf numFmtId="0" fontId="19" fillId="0" borderId="0" xfId="0" applyFont="1">
      <alignment vertical="center"/>
    </xf>
    <xf numFmtId="0" fontId="18" fillId="0" borderId="7" xfId="0" applyFont="1" applyFill="1" applyBorder="1" applyAlignment="1">
      <alignment horizontal="center" vertical="center" shrinkToFit="1"/>
    </xf>
    <xf numFmtId="0" fontId="20" fillId="2" borderId="7" xfId="0" applyFont="1" applyFill="1" applyBorder="1" applyAlignment="1">
      <alignment vertical="center" shrinkToFit="1"/>
    </xf>
    <xf numFmtId="0" fontId="20" fillId="2" borderId="5" xfId="0" applyFont="1" applyFill="1" applyBorder="1" applyAlignment="1">
      <alignment vertical="center" shrinkToFit="1"/>
    </xf>
    <xf numFmtId="0" fontId="20" fillId="2" borderId="6" xfId="0" applyFont="1" applyFill="1" applyBorder="1" applyAlignment="1">
      <alignment vertical="center" shrinkToFit="1"/>
    </xf>
    <xf numFmtId="0" fontId="20" fillId="2" borderId="7"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0" xfId="0" applyFont="1" applyFill="1" applyBorder="1" applyAlignment="1">
      <alignment vertical="center" shrinkToFit="1"/>
    </xf>
    <xf numFmtId="0" fontId="21" fillId="2" borderId="7" xfId="0" applyFont="1" applyFill="1" applyBorder="1" applyAlignment="1">
      <alignment horizontal="right" vertical="center" shrinkToFit="1"/>
    </xf>
    <xf numFmtId="0" fontId="21" fillId="2" borderId="6" xfId="0" applyFont="1" applyFill="1" applyBorder="1" applyAlignment="1">
      <alignment horizontal="left" vertical="center" shrinkToFit="1"/>
    </xf>
    <xf numFmtId="0" fontId="17" fillId="2" borderId="0" xfId="0" applyFont="1" applyFill="1" applyBorder="1" applyAlignment="1">
      <alignment vertical="center" shrinkToFit="1"/>
    </xf>
    <xf numFmtId="0" fontId="20" fillId="2" borderId="4" xfId="0" applyFont="1" applyFill="1" applyBorder="1" applyAlignment="1">
      <alignment vertical="center" shrinkToFit="1"/>
    </xf>
    <xf numFmtId="0" fontId="20" fillId="2" borderId="9" xfId="0" applyFont="1" applyFill="1" applyBorder="1" applyAlignment="1">
      <alignment vertical="center" shrinkToFit="1"/>
    </xf>
    <xf numFmtId="0" fontId="6" fillId="0" borderId="0" xfId="0" applyFont="1" applyFill="1" applyBorder="1" applyAlignment="1">
      <alignment vertical="center" shrinkToFit="1"/>
    </xf>
    <xf numFmtId="0" fontId="17" fillId="0" borderId="0" xfId="0" applyFont="1">
      <alignment vertical="center"/>
    </xf>
    <xf numFmtId="0" fontId="20" fillId="2" borderId="10" xfId="0" applyFont="1" applyFill="1" applyBorder="1">
      <alignment vertical="center"/>
    </xf>
    <xf numFmtId="0" fontId="20" fillId="2" borderId="10" xfId="0" applyFont="1" applyFill="1" applyBorder="1" applyAlignment="1">
      <alignment vertical="center" shrinkToFit="1"/>
    </xf>
    <xf numFmtId="0" fontId="20" fillId="2" borderId="8" xfId="0" applyFont="1" applyFill="1" applyBorder="1">
      <alignment vertical="center"/>
    </xf>
    <xf numFmtId="0" fontId="20" fillId="2" borderId="0" xfId="0" applyFont="1" applyFill="1" applyBorder="1">
      <alignment vertical="center"/>
    </xf>
    <xf numFmtId="0" fontId="20" fillId="2" borderId="11" xfId="0" applyFont="1" applyFill="1" applyBorder="1">
      <alignment vertical="center"/>
    </xf>
    <xf numFmtId="0" fontId="20" fillId="2" borderId="12" xfId="0" applyFont="1" applyFill="1" applyBorder="1">
      <alignment vertical="center"/>
    </xf>
    <xf numFmtId="0" fontId="20" fillId="2" borderId="13" xfId="0" applyFont="1" applyFill="1" applyBorder="1">
      <alignment vertical="center"/>
    </xf>
    <xf numFmtId="0" fontId="20" fillId="2" borderId="5" xfId="0" applyFont="1" applyFill="1" applyBorder="1">
      <alignment vertical="center"/>
    </xf>
    <xf numFmtId="0" fontId="20" fillId="2" borderId="7" xfId="0" applyFont="1" applyFill="1" applyBorder="1">
      <alignment vertical="center"/>
    </xf>
    <xf numFmtId="0" fontId="20" fillId="2" borderId="6" xfId="0" applyFont="1" applyFill="1" applyBorder="1">
      <alignment vertical="center"/>
    </xf>
    <xf numFmtId="0" fontId="17" fillId="2" borderId="4" xfId="0" applyFont="1" applyFill="1" applyBorder="1">
      <alignment vertical="center"/>
    </xf>
    <xf numFmtId="0" fontId="17" fillId="2" borderId="9" xfId="0" applyFont="1" applyFill="1" applyBorder="1">
      <alignment vertical="center"/>
    </xf>
    <xf numFmtId="0" fontId="17" fillId="2" borderId="14"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3" xfId="0" applyFont="1" applyBorder="1" applyAlignment="1">
      <alignment horizontal="center" vertical="center"/>
    </xf>
    <xf numFmtId="0" fontId="6" fillId="0" borderId="0" xfId="0" applyFont="1">
      <alignment vertical="center"/>
    </xf>
    <xf numFmtId="0" fontId="20" fillId="2" borderId="3" xfId="0" applyFont="1" applyFill="1" applyBorder="1" applyAlignment="1">
      <alignment vertical="center" shrinkToFit="1"/>
    </xf>
    <xf numFmtId="0" fontId="20" fillId="2" borderId="8" xfId="0" applyFont="1" applyFill="1" applyBorder="1" applyAlignment="1">
      <alignment vertical="center" shrinkToFit="1"/>
    </xf>
    <xf numFmtId="0" fontId="0" fillId="0" borderId="7" xfId="0" applyBorder="1">
      <alignment vertical="center"/>
    </xf>
    <xf numFmtId="0" fontId="16" fillId="2" borderId="5" xfId="0" applyFont="1" applyFill="1" applyBorder="1">
      <alignment vertical="center"/>
    </xf>
    <xf numFmtId="0" fontId="16" fillId="2" borderId="6" xfId="0" applyFont="1" applyFill="1" applyBorder="1">
      <alignment vertical="center"/>
    </xf>
    <xf numFmtId="0" fontId="16" fillId="2" borderId="7" xfId="0" applyFont="1" applyFill="1" applyBorder="1">
      <alignment vertical="center"/>
    </xf>
    <xf numFmtId="0" fontId="17" fillId="2" borderId="0"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176" fontId="22" fillId="0" borderId="0" xfId="1" applyNumberFormat="1" applyFont="1" applyFill="1" applyBorder="1" applyAlignment="1">
      <alignment vertical="center" shrinkToFit="1"/>
    </xf>
    <xf numFmtId="176" fontId="22" fillId="0" borderId="0" xfId="0" applyNumberFormat="1" applyFont="1" applyFill="1" applyBorder="1" applyAlignment="1">
      <alignment vertical="center" shrinkToFit="1"/>
    </xf>
    <xf numFmtId="0" fontId="23" fillId="2" borderId="7" xfId="0" applyFont="1" applyFill="1" applyBorder="1" applyAlignment="1">
      <alignment vertical="center" shrinkToFit="1"/>
    </xf>
    <xf numFmtId="0" fontId="24" fillId="0" borderId="5" xfId="0" applyFont="1" applyFill="1" applyBorder="1" applyAlignment="1">
      <alignment horizontal="center" vertical="center" shrinkToFit="1"/>
    </xf>
    <xf numFmtId="38" fontId="15" fillId="0" borderId="3" xfId="1" applyFont="1" applyBorder="1">
      <alignment vertical="center"/>
    </xf>
    <xf numFmtId="0" fontId="15" fillId="0" borderId="3" xfId="1" applyNumberFormat="1" applyFont="1" applyBorder="1">
      <alignment vertical="center"/>
    </xf>
    <xf numFmtId="0" fontId="0" fillId="0" borderId="1" xfId="0" applyFont="1" applyBorder="1" applyAlignment="1"/>
    <xf numFmtId="0" fontId="0" fillId="0" borderId="1" xfId="0" applyFill="1" applyBorder="1" applyAlignment="1"/>
    <xf numFmtId="0" fontId="0" fillId="0" borderId="15" xfId="0" applyFill="1" applyBorder="1" applyAlignment="1"/>
    <xf numFmtId="0" fontId="0" fillId="0" borderId="1" xfId="0" applyBorder="1" applyAlignment="1"/>
    <xf numFmtId="0" fontId="17" fillId="0" borderId="0" xfId="0" applyNumberFormat="1" applyFont="1" applyFill="1" applyBorder="1" applyAlignment="1">
      <alignment vertical="center" shrinkToFit="1"/>
    </xf>
    <xf numFmtId="0" fontId="20" fillId="2" borderId="7" xfId="0" applyNumberFormat="1" applyFont="1" applyFill="1" applyBorder="1" applyAlignment="1">
      <alignment vertical="center" shrinkToFit="1"/>
    </xf>
    <xf numFmtId="0" fontId="20" fillId="2" borderId="5" xfId="0" applyNumberFormat="1" applyFont="1" applyFill="1" applyBorder="1" applyAlignment="1">
      <alignment vertical="center" shrinkToFit="1"/>
    </xf>
    <xf numFmtId="0" fontId="20" fillId="2" borderId="10" xfId="0" applyNumberFormat="1" applyFont="1" applyFill="1" applyBorder="1" applyAlignment="1">
      <alignment vertical="center" shrinkToFit="1"/>
    </xf>
    <xf numFmtId="0" fontId="20" fillId="2" borderId="9" xfId="0" applyNumberFormat="1" applyFont="1" applyFill="1" applyBorder="1" applyAlignment="1">
      <alignment vertical="center" shrinkToFit="1"/>
    </xf>
    <xf numFmtId="0" fontId="0" fillId="0" borderId="0" xfId="0" applyNumberFormat="1">
      <alignment vertical="center"/>
    </xf>
    <xf numFmtId="0" fontId="25" fillId="2" borderId="14" xfId="0" applyNumberFormat="1" applyFont="1" applyFill="1" applyBorder="1" applyAlignment="1">
      <alignment horizontal="center" vertical="center" shrinkToFit="1"/>
    </xf>
    <xf numFmtId="0" fontId="25" fillId="2" borderId="3" xfId="0" applyNumberFormat="1" applyFont="1" applyFill="1" applyBorder="1" applyAlignment="1">
      <alignment horizontal="center" vertical="center" shrinkToFit="1"/>
    </xf>
    <xf numFmtId="0" fontId="26" fillId="0" borderId="3" xfId="0" applyNumberFormat="1" applyFont="1" applyFill="1" applyBorder="1" applyAlignment="1">
      <alignment vertical="center" shrinkToFit="1"/>
    </xf>
    <xf numFmtId="0" fontId="26" fillId="0" borderId="7" xfId="0" applyNumberFormat="1" applyFont="1" applyFill="1" applyBorder="1" applyAlignment="1">
      <alignment vertical="center" shrinkToFit="1"/>
    </xf>
    <xf numFmtId="0" fontId="26" fillId="0" borderId="6" xfId="0" applyNumberFormat="1" applyFont="1" applyFill="1" applyBorder="1" applyAlignment="1">
      <alignment vertical="center" shrinkToFit="1"/>
    </xf>
    <xf numFmtId="0" fontId="0" fillId="3" borderId="1" xfId="0" applyFont="1" applyFill="1" applyBorder="1" applyAlignment="1">
      <alignment horizontal="center"/>
    </xf>
    <xf numFmtId="0" fontId="0" fillId="3" borderId="1" xfId="0" applyFont="1" applyFill="1" applyBorder="1" applyAlignment="1"/>
    <xf numFmtId="0" fontId="0" fillId="3" borderId="1" xfId="0" applyFill="1" applyBorder="1" applyAlignment="1"/>
    <xf numFmtId="0" fontId="0" fillId="3" borderId="1" xfId="0" applyFill="1" applyBorder="1" applyAlignment="1">
      <alignment horizontal="center"/>
    </xf>
    <xf numFmtId="0" fontId="0" fillId="0" borderId="15" xfId="0" applyFont="1" applyFill="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3" xfId="0" applyFont="1" applyFill="1" applyBorder="1" applyAlignment="1">
      <alignment horizontal="center"/>
    </xf>
    <xf numFmtId="0" fontId="0" fillId="0" borderId="3" xfId="0" applyFont="1" applyBorder="1" applyAlignment="1">
      <alignment horizontal="center"/>
    </xf>
    <xf numFmtId="0" fontId="17" fillId="2" borderId="4" xfId="0" applyFont="1" applyFill="1" applyBorder="1" applyAlignment="1">
      <alignment vertical="center" shrinkToFit="1"/>
    </xf>
    <xf numFmtId="0" fontId="17" fillId="2" borderId="10" xfId="0" applyFont="1" applyFill="1" applyBorder="1" applyAlignment="1">
      <alignment vertical="center" shrinkToFit="1"/>
    </xf>
    <xf numFmtId="0" fontId="17" fillId="2" borderId="9" xfId="0" applyFont="1" applyFill="1" applyBorder="1" applyAlignment="1">
      <alignment vertical="center" shrinkToFit="1"/>
    </xf>
    <xf numFmtId="176" fontId="22" fillId="0" borderId="6" xfId="0" applyNumberFormat="1" applyFont="1" applyFill="1" applyBorder="1" applyAlignment="1">
      <alignment vertical="center" shrinkToFit="1"/>
    </xf>
    <xf numFmtId="176" fontId="22" fillId="0" borderId="6" xfId="1" applyNumberFormat="1" applyFont="1" applyFill="1" applyBorder="1" applyAlignment="1">
      <alignment vertical="center" shrinkToFit="1"/>
    </xf>
    <xf numFmtId="0" fontId="17" fillId="3" borderId="5" xfId="0" applyFont="1" applyFill="1" applyBorder="1" applyAlignment="1">
      <alignment vertical="center" shrinkToFit="1"/>
    </xf>
    <xf numFmtId="0" fontId="17" fillId="3" borderId="6" xfId="0" applyFont="1" applyFill="1" applyBorder="1" applyAlignment="1">
      <alignment vertical="center" shrinkToFit="1"/>
    </xf>
    <xf numFmtId="0" fontId="0" fillId="3" borderId="15" xfId="0" applyFill="1" applyBorder="1" applyAlignment="1"/>
    <xf numFmtId="0" fontId="10" fillId="0" borderId="1" xfId="0" applyFont="1" applyBorder="1" applyAlignment="1">
      <alignment wrapText="1"/>
    </xf>
    <xf numFmtId="0" fontId="0" fillId="0" borderId="17" xfId="0" applyBorder="1" applyAlignment="1"/>
    <xf numFmtId="0" fontId="0" fillId="0" borderId="18" xfId="0" applyBorder="1" applyAlignment="1"/>
    <xf numFmtId="0" fontId="0" fillId="0" borderId="18" xfId="0" applyBorder="1" applyAlignment="1">
      <alignment horizontal="center"/>
    </xf>
    <xf numFmtId="0" fontId="10" fillId="0" borderId="1" xfId="0" applyFont="1" applyBorder="1" applyAlignment="1"/>
    <xf numFmtId="0" fontId="0" fillId="0" borderId="1" xfId="0" applyBorder="1" applyAlignment="1">
      <alignment horizontal="center"/>
    </xf>
    <xf numFmtId="41" fontId="11" fillId="0" borderId="1" xfId="1" applyNumberFormat="1" applyFont="1" applyBorder="1" applyAlignment="1">
      <alignment horizontal="center"/>
    </xf>
    <xf numFmtId="41" fontId="11" fillId="3" borderId="1" xfId="1" applyNumberFormat="1" applyFont="1" applyFill="1" applyBorder="1" applyAlignment="1">
      <alignment horizontal="center"/>
    </xf>
    <xf numFmtId="0" fontId="0" fillId="0" borderId="15" xfId="0" applyBorder="1" applyAlignment="1">
      <alignment horizontal="center"/>
    </xf>
    <xf numFmtId="0" fontId="0" fillId="3" borderId="15" xfId="0" applyFill="1" applyBorder="1" applyAlignment="1">
      <alignment horizontal="center"/>
    </xf>
    <xf numFmtId="41" fontId="11" fillId="3" borderId="15" xfId="1" applyNumberFormat="1" applyFont="1" applyFill="1" applyBorder="1" applyAlignment="1">
      <alignment horizontal="center"/>
    </xf>
    <xf numFmtId="0" fontId="10" fillId="0" borderId="1" xfId="0" applyFont="1" applyBorder="1" applyAlignment="1">
      <alignment horizontal="center"/>
    </xf>
    <xf numFmtId="0" fontId="0" fillId="0" borderId="2" xfId="0" applyBorder="1" applyAlignment="1"/>
    <xf numFmtId="41" fontId="11" fillId="0" borderId="2" xfId="1" applyNumberFormat="1" applyFont="1" applyBorder="1" applyAlignment="1">
      <alignment horizontal="center"/>
    </xf>
    <xf numFmtId="38" fontId="12" fillId="3" borderId="19" xfId="1" applyFont="1" applyFill="1" applyBorder="1" applyAlignment="1">
      <alignment horizontal="center" vertical="center" shrinkToFit="1"/>
    </xf>
    <xf numFmtId="38" fontId="12" fillId="0" borderId="20" xfId="1" applyFont="1" applyFill="1" applyBorder="1" applyAlignment="1">
      <alignment horizontal="center" vertical="center" shrinkToFit="1"/>
    </xf>
    <xf numFmtId="38" fontId="12" fillId="3" borderId="20" xfId="1" applyFont="1" applyFill="1" applyBorder="1" applyAlignment="1">
      <alignment horizontal="center" vertical="center" shrinkToFit="1"/>
    </xf>
    <xf numFmtId="38" fontId="12" fillId="3" borderId="21" xfId="1" applyFont="1" applyFill="1" applyBorder="1" applyAlignment="1">
      <alignment horizontal="center" vertical="center" shrinkToFit="1"/>
    </xf>
    <xf numFmtId="38" fontId="27" fillId="4" borderId="7" xfId="1" applyFont="1" applyFill="1" applyBorder="1" applyAlignment="1">
      <alignment vertical="center" shrinkToFit="1"/>
    </xf>
    <xf numFmtId="38" fontId="24" fillId="0" borderId="5" xfId="1" applyFont="1" applyFill="1" applyBorder="1" applyAlignment="1">
      <alignment vertical="center" shrinkToFit="1"/>
    </xf>
    <xf numFmtId="38" fontId="24" fillId="0" borderId="6" xfId="1" applyFont="1" applyBorder="1">
      <alignment vertical="center"/>
    </xf>
    <xf numFmtId="38" fontId="24" fillId="3" borderId="22" xfId="1" applyFont="1" applyFill="1" applyBorder="1" applyAlignment="1">
      <alignment horizontal="center" vertical="center" shrinkToFit="1"/>
    </xf>
    <xf numFmtId="38" fontId="24" fillId="0" borderId="23" xfId="1" applyFont="1" applyFill="1" applyBorder="1" applyAlignment="1">
      <alignment horizontal="center" vertical="center" shrinkToFit="1"/>
    </xf>
    <xf numFmtId="38" fontId="24" fillId="3" borderId="23" xfId="1" applyFont="1" applyFill="1" applyBorder="1" applyAlignment="1">
      <alignment horizontal="center" vertical="center" shrinkToFit="1"/>
    </xf>
    <xf numFmtId="38" fontId="24" fillId="0" borderId="24" xfId="1" applyFont="1" applyFill="1" applyBorder="1" applyAlignment="1">
      <alignment horizontal="center" vertical="center" shrinkToFit="1"/>
    </xf>
    <xf numFmtId="38" fontId="24" fillId="3" borderId="24" xfId="1" applyFont="1" applyFill="1" applyBorder="1" applyAlignment="1">
      <alignment horizontal="center" vertical="center" shrinkToFit="1"/>
    </xf>
    <xf numFmtId="38" fontId="27" fillId="0" borderId="24" xfId="1" applyFont="1" applyFill="1" applyBorder="1" applyAlignment="1">
      <alignment horizontal="center" vertical="center" shrinkToFit="1"/>
    </xf>
    <xf numFmtId="38" fontId="27" fillId="3" borderId="24" xfId="1" applyFont="1" applyFill="1" applyBorder="1" applyAlignment="1">
      <alignment horizontal="center" vertical="center" shrinkToFit="1"/>
    </xf>
    <xf numFmtId="38" fontId="27" fillId="0" borderId="25" xfId="1" applyFont="1" applyFill="1" applyBorder="1" applyAlignment="1">
      <alignment horizontal="center" vertical="center" shrinkToFit="1"/>
    </xf>
    <xf numFmtId="38" fontId="27" fillId="0" borderId="26" xfId="1" applyFont="1" applyFill="1" applyBorder="1" applyAlignment="1">
      <alignment horizontal="center" vertical="center" shrinkToFit="1"/>
    </xf>
    <xf numFmtId="38" fontId="27" fillId="3" borderId="27" xfId="1" applyFont="1" applyFill="1" applyBorder="1" applyAlignment="1">
      <alignment horizontal="center" vertical="center" shrinkToFit="1"/>
    </xf>
    <xf numFmtId="38" fontId="27" fillId="0" borderId="27" xfId="1" applyFont="1" applyFill="1" applyBorder="1" applyAlignment="1">
      <alignment horizontal="center" vertical="center" shrinkToFit="1"/>
    </xf>
    <xf numFmtId="38" fontId="27" fillId="3" borderId="28" xfId="1" applyFont="1" applyFill="1" applyBorder="1" applyAlignment="1">
      <alignment horizontal="center" vertical="center" shrinkToFit="1"/>
    </xf>
    <xf numFmtId="38" fontId="27" fillId="3" borderId="29" xfId="1" applyFont="1" applyFill="1" applyBorder="1" applyAlignment="1">
      <alignment horizontal="center" vertical="center" shrinkToFit="1"/>
    </xf>
    <xf numFmtId="38" fontId="24" fillId="0" borderId="19" xfId="1" applyFont="1" applyFill="1" applyBorder="1" applyAlignment="1">
      <alignment horizontal="center" vertical="center" shrinkToFit="1"/>
    </xf>
    <xf numFmtId="38" fontId="24" fillId="5" borderId="20" xfId="1" applyFont="1" applyFill="1" applyBorder="1" applyAlignment="1">
      <alignment horizontal="center" vertical="center" shrinkToFit="1"/>
    </xf>
    <xf numFmtId="38" fontId="24" fillId="0" borderId="20" xfId="1" applyFont="1" applyFill="1" applyBorder="1" applyAlignment="1">
      <alignment horizontal="center" vertical="center" shrinkToFit="1"/>
    </xf>
    <xf numFmtId="38" fontId="27" fillId="0" borderId="20" xfId="1" applyFont="1" applyFill="1" applyBorder="1" applyAlignment="1">
      <alignment horizontal="center" vertical="center" shrinkToFit="1"/>
    </xf>
    <xf numFmtId="38" fontId="27" fillId="5" borderId="20" xfId="1" applyFont="1" applyFill="1" applyBorder="1" applyAlignment="1">
      <alignment horizontal="center" vertical="center" shrinkToFit="1"/>
    </xf>
    <xf numFmtId="38" fontId="27" fillId="0" borderId="21" xfId="1" applyFont="1" applyFill="1" applyBorder="1" applyAlignment="1">
      <alignment horizontal="center" vertical="center" shrinkToFit="1"/>
    </xf>
    <xf numFmtId="38" fontId="27" fillId="5" borderId="30" xfId="1" applyFont="1" applyFill="1" applyBorder="1" applyAlignment="1">
      <alignment horizontal="center" vertical="center" shrinkToFit="1"/>
    </xf>
    <xf numFmtId="38" fontId="27" fillId="0" borderId="30" xfId="1" applyFont="1" applyFill="1" applyBorder="1" applyAlignment="1">
      <alignment horizontal="center" vertical="center" shrinkToFit="1"/>
    </xf>
    <xf numFmtId="38" fontId="27" fillId="3" borderId="31" xfId="1" applyFont="1" applyFill="1" applyBorder="1" applyAlignment="1">
      <alignment horizontal="center" vertical="center" shrinkToFit="1"/>
    </xf>
    <xf numFmtId="38" fontId="24" fillId="3" borderId="20" xfId="1" applyFont="1" applyFill="1" applyBorder="1" applyAlignment="1">
      <alignment horizontal="center" vertical="center" shrinkToFit="1"/>
    </xf>
    <xf numFmtId="38" fontId="27" fillId="3" borderId="20" xfId="1" applyFont="1" applyFill="1" applyBorder="1" applyAlignment="1">
      <alignment horizontal="center" vertical="center" shrinkToFit="1"/>
    </xf>
    <xf numFmtId="38" fontId="27" fillId="3" borderId="30" xfId="1" applyFont="1" applyFill="1" applyBorder="1" applyAlignment="1">
      <alignment horizontal="center" vertical="center" shrinkToFit="1"/>
    </xf>
    <xf numFmtId="38" fontId="27" fillId="0" borderId="32" xfId="1" applyFont="1" applyFill="1" applyBorder="1" applyAlignment="1">
      <alignment horizontal="center" vertical="center" shrinkToFit="1"/>
    </xf>
    <xf numFmtId="38" fontId="27" fillId="5" borderId="33" xfId="1" applyFont="1" applyFill="1" applyBorder="1" applyAlignment="1">
      <alignment horizontal="center" vertical="center" shrinkToFit="1"/>
    </xf>
    <xf numFmtId="38" fontId="27" fillId="0" borderId="33" xfId="1" applyFont="1" applyFill="1" applyBorder="1" applyAlignment="1">
      <alignment horizontal="center" vertical="center" shrinkToFit="1"/>
    </xf>
    <xf numFmtId="38" fontId="27" fillId="3" borderId="33" xfId="1" applyFont="1" applyFill="1" applyBorder="1" applyAlignment="1">
      <alignment horizontal="center" vertical="center" shrinkToFit="1"/>
    </xf>
    <xf numFmtId="38" fontId="24" fillId="5" borderId="32" xfId="1" applyFont="1" applyFill="1" applyBorder="1" applyAlignment="1">
      <alignment vertical="center" shrinkToFit="1"/>
    </xf>
    <xf numFmtId="38" fontId="24" fillId="0" borderId="33" xfId="1" applyFont="1" applyFill="1" applyBorder="1" applyAlignment="1">
      <alignment vertical="center" shrinkToFit="1"/>
    </xf>
    <xf numFmtId="38" fontId="24" fillId="5" borderId="33" xfId="1" applyFont="1" applyFill="1" applyBorder="1" applyAlignment="1">
      <alignment vertical="center" shrinkToFit="1"/>
    </xf>
    <xf numFmtId="38" fontId="24" fillId="5" borderId="34" xfId="1" applyFont="1" applyFill="1" applyBorder="1" applyAlignment="1">
      <alignment vertical="center" shrinkToFit="1"/>
    </xf>
    <xf numFmtId="38" fontId="24" fillId="6" borderId="32" xfId="1" applyFont="1" applyFill="1" applyBorder="1" applyAlignment="1">
      <alignment vertical="center" shrinkToFit="1"/>
    </xf>
    <xf numFmtId="38" fontId="24" fillId="3" borderId="33" xfId="1" applyFont="1" applyFill="1" applyBorder="1" applyAlignment="1">
      <alignment vertical="center" shrinkToFit="1"/>
    </xf>
    <xf numFmtId="38" fontId="24" fillId="6" borderId="33" xfId="1" applyFont="1" applyFill="1" applyBorder="1" applyAlignment="1">
      <alignment vertical="center" shrinkToFit="1"/>
    </xf>
    <xf numFmtId="38" fontId="24" fillId="6" borderId="34" xfId="1" applyFont="1" applyFill="1" applyBorder="1" applyAlignment="1">
      <alignment vertical="center" shrinkToFit="1"/>
    </xf>
    <xf numFmtId="38" fontId="9" fillId="5" borderId="33" xfId="1" applyFont="1" applyFill="1" applyBorder="1" applyAlignment="1">
      <alignment vertical="center" shrinkToFit="1"/>
    </xf>
    <xf numFmtId="38" fontId="24" fillId="0" borderId="34" xfId="1" applyFont="1" applyFill="1" applyBorder="1" applyAlignment="1">
      <alignment vertical="center" shrinkToFit="1"/>
    </xf>
    <xf numFmtId="38" fontId="24" fillId="0" borderId="32" xfId="1" applyFont="1" applyFill="1" applyBorder="1" applyAlignment="1">
      <alignment vertical="center" shrinkToFit="1"/>
    </xf>
    <xf numFmtId="38" fontId="24" fillId="3" borderId="34" xfId="1" applyFont="1" applyFill="1" applyBorder="1" applyAlignment="1">
      <alignment vertical="center" shrinkToFit="1"/>
    </xf>
    <xf numFmtId="0" fontId="20" fillId="2" borderId="7" xfId="0" applyFont="1" applyFill="1" applyBorder="1" applyAlignment="1">
      <alignment vertical="center"/>
    </xf>
    <xf numFmtId="0" fontId="20" fillId="2" borderId="5" xfId="0" applyFont="1" applyFill="1" applyBorder="1" applyAlignment="1">
      <alignment vertical="center"/>
    </xf>
    <xf numFmtId="0" fontId="20" fillId="2" borderId="6" xfId="0" applyFont="1" applyFill="1" applyBorder="1" applyAlignment="1">
      <alignment vertical="center"/>
    </xf>
    <xf numFmtId="0" fontId="17" fillId="0" borderId="0" xfId="0" applyFont="1" applyFill="1" applyBorder="1">
      <alignment vertical="center"/>
    </xf>
    <xf numFmtId="0" fontId="6" fillId="0" borderId="0" xfId="0" applyFont="1" applyAlignment="1">
      <alignment horizontal="center" vertical="center"/>
    </xf>
    <xf numFmtId="0" fontId="6" fillId="0" borderId="11" xfId="0" applyFont="1" applyBorder="1">
      <alignment vertical="center"/>
    </xf>
    <xf numFmtId="0" fontId="16" fillId="2" borderId="8" xfId="0" applyFont="1" applyFill="1" applyBorder="1">
      <alignment vertical="center"/>
    </xf>
    <xf numFmtId="0" fontId="16" fillId="2" borderId="12" xfId="0" applyFont="1" applyFill="1" applyBorder="1">
      <alignment vertical="center"/>
    </xf>
    <xf numFmtId="38" fontId="0" fillId="0" borderId="1" xfId="0" applyNumberFormat="1" applyBorder="1" applyAlignment="1">
      <alignment horizontal="center"/>
    </xf>
    <xf numFmtId="38" fontId="0" fillId="0" borderId="15" xfId="0" applyNumberFormat="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38" fontId="0" fillId="0" borderId="3" xfId="0" applyNumberFormat="1" applyBorder="1" applyAlignment="1">
      <alignment horizontal="center"/>
    </xf>
    <xf numFmtId="0" fontId="20" fillId="2" borderId="4" xfId="0" applyFont="1" applyFill="1" applyBorder="1">
      <alignment vertical="center"/>
    </xf>
    <xf numFmtId="0" fontId="20" fillId="2" borderId="9" xfId="0" applyFont="1" applyFill="1" applyBorder="1">
      <alignment vertical="center"/>
    </xf>
    <xf numFmtId="0" fontId="17" fillId="0" borderId="37" xfId="0" applyFont="1" applyFill="1" applyBorder="1">
      <alignment vertical="center"/>
    </xf>
    <xf numFmtId="0" fontId="17" fillId="2" borderId="8" xfId="0" applyFont="1" applyFill="1" applyBorder="1" applyAlignment="1">
      <alignment vertical="center" shrinkToFit="1"/>
    </xf>
    <xf numFmtId="0" fontId="17" fillId="2" borderId="12" xfId="0" applyFont="1" applyFill="1" applyBorder="1" applyAlignment="1">
      <alignment vertical="center" shrinkToFit="1"/>
    </xf>
    <xf numFmtId="0" fontId="17" fillId="2" borderId="11" xfId="0" applyFont="1" applyFill="1" applyBorder="1" applyAlignment="1">
      <alignment vertical="center" shrinkToFit="1"/>
    </xf>
    <xf numFmtId="0" fontId="17" fillId="2" borderId="37" xfId="0" applyFont="1" applyFill="1" applyBorder="1" applyAlignment="1">
      <alignment vertical="center" shrinkToFit="1"/>
    </xf>
    <xf numFmtId="0" fontId="17" fillId="2" borderId="13" xfId="0" applyFont="1" applyFill="1" applyBorder="1" applyAlignment="1">
      <alignment vertical="center" shrinkToFit="1"/>
    </xf>
    <xf numFmtId="0" fontId="20" fillId="2" borderId="12" xfId="0" applyFont="1" applyFill="1" applyBorder="1" applyAlignment="1">
      <alignment vertical="center" shrinkToFit="1"/>
    </xf>
    <xf numFmtId="0" fontId="20" fillId="2" borderId="0" xfId="0" applyFont="1" applyFill="1" applyBorder="1" applyAlignment="1">
      <alignment horizontal="center" vertical="center" shrinkToFit="1"/>
    </xf>
    <xf numFmtId="0" fontId="13" fillId="0" borderId="6" xfId="0" applyFont="1" applyBorder="1" applyAlignment="1">
      <alignment horizontal="center" vertical="center"/>
    </xf>
    <xf numFmtId="0" fontId="6" fillId="0" borderId="4" xfId="0" applyFont="1" applyFill="1" applyBorder="1" applyAlignment="1">
      <alignment vertical="center" shrinkToFit="1"/>
    </xf>
    <xf numFmtId="0" fontId="6" fillId="0" borderId="10" xfId="0" applyFont="1" applyFill="1" applyBorder="1" applyAlignment="1">
      <alignment vertical="center" shrinkToFit="1"/>
    </xf>
    <xf numFmtId="0" fontId="6" fillId="0" borderId="9" xfId="0" applyFont="1" applyFill="1" applyBorder="1" applyAlignment="1">
      <alignment vertical="center" shrinkToFit="1"/>
    </xf>
    <xf numFmtId="0" fontId="6" fillId="0" borderId="8" xfId="0" applyFont="1" applyFill="1" applyBorder="1" applyAlignment="1">
      <alignment vertical="center" shrinkToFit="1"/>
    </xf>
    <xf numFmtId="0" fontId="6" fillId="0" borderId="12" xfId="0" applyFont="1" applyFill="1" applyBorder="1" applyAlignment="1">
      <alignment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vertical="center" shrinkToFit="1"/>
    </xf>
    <xf numFmtId="0" fontId="6" fillId="0" borderId="37" xfId="0" applyFont="1" applyFill="1" applyBorder="1" applyAlignment="1">
      <alignment vertical="center" shrinkToFit="1"/>
    </xf>
    <xf numFmtId="0" fontId="6" fillId="0" borderId="13" xfId="0" applyFont="1" applyFill="1" applyBorder="1" applyAlignment="1">
      <alignment vertical="center" shrinkToFit="1"/>
    </xf>
    <xf numFmtId="38" fontId="8" fillId="0" borderId="10" xfId="1" applyFont="1" applyFill="1" applyBorder="1" applyAlignment="1">
      <alignment vertical="center" shrinkToFit="1"/>
    </xf>
    <xf numFmtId="38" fontId="18" fillId="0" borderId="10" xfId="1" applyFont="1" applyFill="1" applyBorder="1" applyAlignment="1">
      <alignment vertical="center" shrinkToFit="1"/>
    </xf>
    <xf numFmtId="0" fontId="17" fillId="3" borderId="5" xfId="0" applyFont="1" applyFill="1" applyBorder="1" applyAlignment="1">
      <alignment horizontal="center" vertical="center" shrinkToFit="1"/>
    </xf>
    <xf numFmtId="38" fontId="24" fillId="3" borderId="5" xfId="1" applyFont="1" applyFill="1" applyBorder="1" applyAlignment="1">
      <alignment vertical="center" shrinkToFit="1"/>
    </xf>
    <xf numFmtId="38" fontId="24" fillId="3" borderId="6" xfId="1" applyFont="1" applyFill="1" applyBorder="1">
      <alignment vertical="center"/>
    </xf>
    <xf numFmtId="0" fontId="17" fillId="3" borderId="7" xfId="0" applyFont="1" applyFill="1" applyBorder="1" applyAlignment="1">
      <alignment vertical="center" shrinkToFit="1"/>
    </xf>
    <xf numFmtId="38" fontId="27" fillId="3" borderId="7" xfId="1" applyFont="1" applyFill="1" applyBorder="1" applyAlignment="1">
      <alignment vertical="center" shrinkToFit="1"/>
    </xf>
    <xf numFmtId="0" fontId="17" fillId="3" borderId="38" xfId="0" applyFont="1" applyFill="1" applyBorder="1" applyAlignment="1">
      <alignment horizontal="center" vertical="center"/>
    </xf>
    <xf numFmtId="0" fontId="17" fillId="3" borderId="38" xfId="0" applyFont="1" applyFill="1" applyBorder="1" applyAlignment="1">
      <alignment horizontal="center" vertical="center" shrinkToFit="1"/>
    </xf>
    <xf numFmtId="0" fontId="17" fillId="3" borderId="39" xfId="0" applyFont="1" applyFill="1" applyBorder="1" applyAlignment="1">
      <alignment horizontal="center" vertical="center"/>
    </xf>
    <xf numFmtId="0" fontId="17" fillId="3" borderId="39" xfId="0" applyFont="1" applyFill="1" applyBorder="1" applyAlignment="1">
      <alignment horizontal="center" vertical="center" shrinkToFit="1"/>
    </xf>
    <xf numFmtId="0" fontId="20" fillId="0" borderId="0" xfId="0" applyFont="1" applyFill="1" applyBorder="1" applyAlignment="1">
      <alignment vertical="center" shrinkToFit="1"/>
    </xf>
    <xf numFmtId="0" fontId="20" fillId="0" borderId="0" xfId="0" applyFont="1" applyFill="1" applyBorder="1">
      <alignment vertical="center"/>
    </xf>
    <xf numFmtId="0" fontId="21" fillId="2" borderId="5" xfId="0" applyFont="1" applyFill="1" applyBorder="1" applyAlignment="1">
      <alignment horizontal="right" vertical="center" shrinkToFit="1"/>
    </xf>
    <xf numFmtId="0" fontId="20" fillId="2" borderId="40" xfId="0" applyFont="1" applyFill="1" applyBorder="1" applyAlignment="1">
      <alignment vertical="center" shrinkToFit="1"/>
    </xf>
    <xf numFmtId="0" fontId="20" fillId="2" borderId="41" xfId="0" applyFont="1" applyFill="1" applyBorder="1" applyAlignment="1">
      <alignment vertical="center" shrinkToFit="1"/>
    </xf>
    <xf numFmtId="38" fontId="24" fillId="0" borderId="42" xfId="1" applyFont="1" applyFill="1" applyBorder="1" applyAlignment="1">
      <alignment horizontal="center" vertical="center" shrinkToFit="1"/>
    </xf>
    <xf numFmtId="38" fontId="24" fillId="3" borderId="43" xfId="1" applyFont="1" applyFill="1" applyBorder="1" applyAlignment="1">
      <alignment horizontal="center" vertical="center" shrinkToFit="1"/>
    </xf>
    <xf numFmtId="38" fontId="24" fillId="0" borderId="43" xfId="1" applyFont="1" applyFill="1" applyBorder="1" applyAlignment="1">
      <alignment horizontal="center" vertical="center" shrinkToFit="1"/>
    </xf>
    <xf numFmtId="38" fontId="27" fillId="0" borderId="43" xfId="1" applyFont="1" applyFill="1" applyBorder="1" applyAlignment="1">
      <alignment horizontal="center" vertical="center" shrinkToFit="1"/>
    </xf>
    <xf numFmtId="38" fontId="27" fillId="3" borderId="43" xfId="1" applyFont="1" applyFill="1" applyBorder="1" applyAlignment="1">
      <alignment horizontal="center" vertical="center" shrinkToFit="1"/>
    </xf>
    <xf numFmtId="38" fontId="27" fillId="0" borderId="44" xfId="1" applyFont="1" applyFill="1" applyBorder="1" applyAlignment="1">
      <alignment horizontal="center" vertical="center" shrinkToFit="1"/>
    </xf>
    <xf numFmtId="38" fontId="27" fillId="0" borderId="45" xfId="1" applyFont="1" applyFill="1" applyBorder="1" applyAlignment="1">
      <alignment horizontal="center" vertical="center" shrinkToFit="1"/>
    </xf>
    <xf numFmtId="38" fontId="27" fillId="3" borderId="45" xfId="1" applyFont="1" applyFill="1" applyBorder="1" applyAlignment="1">
      <alignment horizontal="center" vertical="center" shrinkToFit="1"/>
    </xf>
    <xf numFmtId="38" fontId="27" fillId="3" borderId="46" xfId="1" applyFont="1" applyFill="1" applyBorder="1" applyAlignment="1">
      <alignment horizontal="center" vertical="center" shrinkToFit="1"/>
    </xf>
    <xf numFmtId="38" fontId="24" fillId="5" borderId="43" xfId="1" applyFont="1" applyFill="1" applyBorder="1" applyAlignment="1">
      <alignment horizontal="center" vertical="center" shrinkToFit="1"/>
    </xf>
    <xf numFmtId="38" fontId="27" fillId="5" borderId="43" xfId="1" applyFont="1" applyFill="1" applyBorder="1" applyAlignment="1">
      <alignment horizontal="center" vertical="center" shrinkToFit="1"/>
    </xf>
    <xf numFmtId="38" fontId="27" fillId="5" borderId="45" xfId="1" applyFont="1" applyFill="1" applyBorder="1" applyAlignment="1">
      <alignment horizontal="center" vertical="center" shrinkToFit="1"/>
    </xf>
    <xf numFmtId="38" fontId="12" fillId="3" borderId="42" xfId="1" applyFont="1" applyFill="1" applyBorder="1" applyAlignment="1">
      <alignment horizontal="center" vertical="center" shrinkToFit="1"/>
    </xf>
    <xf numFmtId="38" fontId="12" fillId="0" borderId="43" xfId="1" applyFont="1" applyFill="1" applyBorder="1" applyAlignment="1">
      <alignment horizontal="center" vertical="center" shrinkToFit="1"/>
    </xf>
    <xf numFmtId="38" fontId="12" fillId="3" borderId="43" xfId="1" applyFont="1" applyFill="1" applyBorder="1" applyAlignment="1">
      <alignment horizontal="center" vertical="center" shrinkToFit="1"/>
    </xf>
    <xf numFmtId="38" fontId="12" fillId="3" borderId="44" xfId="1" applyFont="1" applyFill="1" applyBorder="1" applyAlignment="1">
      <alignment horizontal="center" vertical="center" shrinkToFit="1"/>
    </xf>
    <xf numFmtId="38" fontId="24" fillId="3" borderId="47" xfId="1" applyFont="1" applyFill="1" applyBorder="1" applyAlignment="1">
      <alignment horizontal="center" vertical="center" shrinkToFit="1"/>
    </xf>
    <xf numFmtId="38" fontId="24" fillId="0" borderId="47" xfId="1" applyFont="1" applyFill="1" applyBorder="1" applyAlignment="1">
      <alignment horizontal="center" vertical="center" shrinkToFit="1"/>
    </xf>
    <xf numFmtId="38" fontId="27" fillId="0" borderId="47" xfId="1" applyFont="1" applyFill="1" applyBorder="1" applyAlignment="1">
      <alignment horizontal="center" vertical="center" shrinkToFit="1"/>
    </xf>
    <xf numFmtId="38" fontId="27" fillId="3" borderId="47" xfId="1" applyFont="1" applyFill="1" applyBorder="1" applyAlignment="1">
      <alignment horizontal="center" vertical="center" shrinkToFit="1"/>
    </xf>
    <xf numFmtId="38" fontId="27" fillId="0" borderId="48" xfId="1" applyFont="1" applyFill="1" applyBorder="1" applyAlignment="1">
      <alignment horizontal="center" vertical="center" shrinkToFit="1"/>
    </xf>
    <xf numFmtId="38" fontId="27" fillId="3" borderId="49" xfId="1" applyFont="1" applyFill="1" applyBorder="1" applyAlignment="1">
      <alignment horizontal="center" vertical="center" shrinkToFit="1"/>
    </xf>
    <xf numFmtId="38" fontId="27" fillId="5" borderId="49" xfId="1" applyFont="1" applyFill="1" applyBorder="1" applyAlignment="1">
      <alignment horizontal="center" vertical="center" shrinkToFit="1"/>
    </xf>
    <xf numFmtId="38" fontId="27" fillId="0" borderId="50" xfId="1" applyFont="1" applyFill="1" applyBorder="1" applyAlignment="1">
      <alignment horizontal="center" vertical="center" shrinkToFit="1"/>
    </xf>
    <xf numFmtId="38" fontId="27" fillId="5" borderId="51" xfId="1" applyFont="1" applyFill="1" applyBorder="1" applyAlignment="1">
      <alignment horizontal="center" vertical="center" shrinkToFit="1"/>
    </xf>
    <xf numFmtId="38" fontId="27" fillId="0" borderId="51" xfId="1" applyFont="1" applyFill="1" applyBorder="1" applyAlignment="1">
      <alignment horizontal="center" vertical="center" shrinkToFit="1"/>
    </xf>
    <xf numFmtId="38" fontId="27" fillId="3" borderId="51" xfId="1" applyFont="1" applyFill="1" applyBorder="1" applyAlignment="1">
      <alignment horizontal="center" vertical="center" shrinkToFit="1"/>
    </xf>
    <xf numFmtId="38" fontId="24" fillId="0" borderId="52" xfId="1" applyFont="1" applyFill="1" applyBorder="1" applyAlignment="1">
      <alignment horizontal="center" vertical="center" shrinkToFit="1"/>
    </xf>
    <xf numFmtId="38" fontId="24" fillId="3" borderId="42" xfId="1" applyFont="1" applyFill="1" applyBorder="1" applyAlignment="1">
      <alignment horizontal="center" vertical="center" shrinkToFit="1"/>
    </xf>
    <xf numFmtId="38" fontId="27" fillId="0" borderId="53" xfId="1" applyFont="1" applyFill="1" applyBorder="1" applyAlignment="1">
      <alignment horizontal="center" vertical="center" shrinkToFit="1"/>
    </xf>
    <xf numFmtId="38" fontId="24" fillId="5" borderId="50" xfId="1" applyFont="1" applyFill="1" applyBorder="1" applyAlignment="1">
      <alignment vertical="center" shrinkToFit="1"/>
    </xf>
    <xf numFmtId="38" fontId="24" fillId="0" borderId="51" xfId="1" applyFont="1" applyFill="1" applyBorder="1" applyAlignment="1">
      <alignment vertical="center" shrinkToFit="1"/>
    </xf>
    <xf numFmtId="38" fontId="24" fillId="5" borderId="51" xfId="1" applyFont="1" applyFill="1" applyBorder="1" applyAlignment="1">
      <alignment vertical="center" shrinkToFit="1"/>
    </xf>
    <xf numFmtId="38" fontId="24" fillId="5" borderId="54" xfId="1" applyFont="1" applyFill="1" applyBorder="1" applyAlignment="1">
      <alignment vertical="center" shrinkToFit="1"/>
    </xf>
    <xf numFmtId="38" fontId="24" fillId="6" borderId="50" xfId="1" applyFont="1" applyFill="1" applyBorder="1" applyAlignment="1">
      <alignment vertical="center" shrinkToFit="1"/>
    </xf>
    <xf numFmtId="38" fontId="24" fillId="3" borderId="51" xfId="1" applyFont="1" applyFill="1" applyBorder="1" applyAlignment="1">
      <alignment vertical="center" shrinkToFit="1"/>
    </xf>
    <xf numFmtId="38" fontId="24" fillId="6" borderId="51" xfId="1" applyFont="1" applyFill="1" applyBorder="1" applyAlignment="1">
      <alignment vertical="center" shrinkToFit="1"/>
    </xf>
    <xf numFmtId="38" fontId="24" fillId="6" borderId="54" xfId="1" applyFont="1" applyFill="1" applyBorder="1" applyAlignment="1">
      <alignment vertical="center" shrinkToFit="1"/>
    </xf>
    <xf numFmtId="38" fontId="9" fillId="5" borderId="51" xfId="1" applyFont="1" applyFill="1" applyBorder="1" applyAlignment="1">
      <alignment vertical="center" shrinkToFit="1"/>
    </xf>
    <xf numFmtId="38" fontId="24" fillId="0" borderId="54" xfId="1" applyFont="1" applyFill="1" applyBorder="1" applyAlignment="1">
      <alignment vertical="center" shrinkToFit="1"/>
    </xf>
    <xf numFmtId="38" fontId="24" fillId="0" borderId="50" xfId="1" applyFont="1" applyFill="1" applyBorder="1" applyAlignment="1">
      <alignment vertical="center" shrinkToFit="1"/>
    </xf>
    <xf numFmtId="38" fontId="24" fillId="3" borderId="54" xfId="1" applyFont="1" applyFill="1" applyBorder="1" applyAlignment="1">
      <alignment vertical="center" shrinkToFit="1"/>
    </xf>
    <xf numFmtId="38" fontId="27" fillId="5" borderId="46" xfId="1" applyFont="1" applyFill="1" applyBorder="1" applyAlignment="1">
      <alignment horizontal="center" vertical="center" shrinkToFit="1"/>
    </xf>
    <xf numFmtId="0" fontId="0" fillId="0" borderId="0" xfId="0" applyFill="1" applyBorder="1" applyAlignment="1">
      <alignment vertical="center"/>
    </xf>
    <xf numFmtId="0" fontId="0" fillId="0" borderId="0" xfId="0" applyFill="1" applyBorder="1">
      <alignment vertical="center"/>
    </xf>
    <xf numFmtId="0" fontId="15" fillId="0" borderId="38" xfId="1" applyNumberFormat="1" applyFont="1" applyFill="1" applyBorder="1">
      <alignment vertical="center"/>
    </xf>
    <xf numFmtId="0" fontId="20" fillId="0" borderId="0" xfId="0" applyFont="1" applyFill="1" applyBorder="1" applyAlignment="1">
      <alignment vertical="center"/>
    </xf>
    <xf numFmtId="0" fontId="6" fillId="0" borderId="0" xfId="0" applyFont="1" applyFill="1" applyBorder="1" applyAlignment="1">
      <alignment vertical="center"/>
    </xf>
    <xf numFmtId="0" fontId="6" fillId="0" borderId="12" xfId="0" applyFont="1" applyFill="1" applyBorder="1" applyAlignment="1">
      <alignment vertical="center"/>
    </xf>
    <xf numFmtId="0" fontId="8" fillId="6" borderId="6" xfId="0" applyFont="1" applyFill="1" applyBorder="1" applyAlignment="1">
      <alignment horizontal="left" vertical="center" shrinkToFit="1"/>
    </xf>
    <xf numFmtId="0" fontId="8" fillId="6" borderId="5" xfId="0" applyFont="1" applyFill="1" applyBorder="1" applyAlignment="1">
      <alignment horizontal="right" vertical="center" shrinkToFit="1"/>
    </xf>
    <xf numFmtId="0" fontId="6" fillId="0" borderId="0" xfId="0" applyFont="1" applyFill="1" applyBorder="1">
      <alignment vertical="center"/>
    </xf>
    <xf numFmtId="0" fontId="20" fillId="2" borderId="5" xfId="0" applyFont="1" applyFill="1" applyBorder="1" applyAlignment="1">
      <alignment horizontal="right" vertical="center" shrinkToFit="1"/>
    </xf>
    <xf numFmtId="0" fontId="20" fillId="2" borderId="5" xfId="0" applyFont="1" applyFill="1" applyBorder="1" applyAlignment="1">
      <alignment horizontal="left" vertical="center" shrinkToFit="1"/>
    </xf>
    <xf numFmtId="0" fontId="6" fillId="7" borderId="4"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7" borderId="10" xfId="0" applyFont="1" applyFill="1" applyBorder="1" applyAlignment="1">
      <alignment horizontal="left" vertical="center" wrapText="1"/>
    </xf>
    <xf numFmtId="0" fontId="17" fillId="7" borderId="9"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37" xfId="0" applyFont="1" applyFill="1" applyBorder="1" applyAlignment="1">
      <alignment horizontal="left" vertical="center" wrapText="1"/>
    </xf>
    <xf numFmtId="0" fontId="17" fillId="7" borderId="13" xfId="0" applyFont="1" applyFill="1" applyBorder="1" applyAlignment="1">
      <alignment horizontal="left" vertical="center" wrapText="1"/>
    </xf>
    <xf numFmtId="0" fontId="6" fillId="7" borderId="7"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20" fillId="2" borderId="7"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5" xfId="0" applyFont="1" applyFill="1" applyBorder="1" applyAlignment="1">
      <alignment horizontal="center" vertical="center"/>
    </xf>
    <xf numFmtId="38" fontId="24" fillId="3" borderId="7" xfId="1" applyFont="1" applyFill="1" applyBorder="1" applyAlignment="1">
      <alignment horizontal="center" vertical="center"/>
    </xf>
    <xf numFmtId="38" fontId="24" fillId="3" borderId="6" xfId="1" applyFont="1" applyFill="1" applyBorder="1" applyAlignment="1">
      <alignment horizontal="center" vertical="center"/>
    </xf>
    <xf numFmtId="38" fontId="28" fillId="2" borderId="7" xfId="1" applyFont="1" applyFill="1" applyBorder="1" applyAlignment="1">
      <alignment horizontal="center" vertical="center"/>
    </xf>
    <xf numFmtId="38" fontId="28" fillId="2" borderId="5" xfId="1" applyFont="1" applyFill="1" applyBorder="1" applyAlignment="1">
      <alignment horizontal="center" vertical="center"/>
    </xf>
    <xf numFmtId="38" fontId="28" fillId="2" borderId="6" xfId="1" applyFont="1" applyFill="1" applyBorder="1" applyAlignment="1">
      <alignment horizontal="center" vertical="center"/>
    </xf>
    <xf numFmtId="38" fontId="24" fillId="3" borderId="5" xfId="1" applyFont="1" applyFill="1" applyBorder="1" applyAlignment="1">
      <alignment horizontal="center" vertical="center"/>
    </xf>
    <xf numFmtId="0" fontId="17" fillId="7" borderId="7" xfId="0" applyFont="1" applyFill="1" applyBorder="1" applyAlignment="1">
      <alignment horizontal="left" vertical="center"/>
    </xf>
    <xf numFmtId="0" fontId="17" fillId="7" borderId="5" xfId="0" applyFont="1" applyFill="1" applyBorder="1" applyAlignment="1">
      <alignment horizontal="left" vertical="center"/>
    </xf>
    <xf numFmtId="0" fontId="17" fillId="7" borderId="6" xfId="0" applyFont="1" applyFill="1" applyBorder="1" applyAlignment="1">
      <alignment horizontal="left" vertical="center"/>
    </xf>
    <xf numFmtId="38" fontId="24" fillId="0" borderId="7" xfId="1" applyFont="1" applyBorder="1" applyAlignment="1">
      <alignment horizontal="center" vertical="center"/>
    </xf>
    <xf numFmtId="38" fontId="24" fillId="0" borderId="5" xfId="1" applyFont="1" applyBorder="1" applyAlignment="1">
      <alignment horizontal="center" vertical="center"/>
    </xf>
    <xf numFmtId="38" fontId="24" fillId="0" borderId="6" xfId="1" applyFont="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2" xfId="0" applyFont="1" applyFill="1" applyBorder="1" applyAlignment="1">
      <alignment horizontal="center" vertical="center"/>
    </xf>
    <xf numFmtId="0" fontId="14" fillId="7" borderId="4"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0" borderId="3" xfId="0" applyFont="1" applyFill="1" applyBorder="1" applyAlignment="1">
      <alignment horizontal="center" vertical="center" shrinkToFit="1"/>
    </xf>
    <xf numFmtId="38" fontId="17" fillId="3" borderId="3" xfId="1" applyFont="1" applyFill="1" applyBorder="1" applyAlignment="1">
      <alignment horizontal="center" vertical="center" shrinkToFit="1"/>
    </xf>
    <xf numFmtId="0" fontId="17" fillId="3" borderId="3" xfId="0" applyFont="1" applyFill="1" applyBorder="1" applyAlignment="1">
      <alignment horizontal="center" vertical="center" shrinkToFit="1"/>
    </xf>
    <xf numFmtId="38" fontId="17" fillId="0" borderId="3" xfId="1"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8" borderId="56" xfId="0" applyFont="1" applyFill="1" applyBorder="1" applyAlignment="1">
      <alignment horizontal="center" vertical="center"/>
    </xf>
    <xf numFmtId="0" fontId="17" fillId="3" borderId="55"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56" xfId="0" applyFont="1" applyFill="1" applyBorder="1" applyAlignment="1">
      <alignment horizontal="center" vertical="center" shrinkToFit="1"/>
    </xf>
    <xf numFmtId="38" fontId="24" fillId="4" borderId="5" xfId="1" applyFont="1" applyFill="1" applyBorder="1" applyAlignment="1">
      <alignment horizontal="center" vertical="center"/>
    </xf>
    <xf numFmtId="0" fontId="17" fillId="3" borderId="7"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6" fillId="7" borderId="7"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31" fillId="8" borderId="3" xfId="0" applyFont="1" applyFill="1" applyBorder="1" applyAlignment="1">
      <alignment horizontal="center" vertical="center"/>
    </xf>
    <xf numFmtId="0" fontId="17" fillId="0" borderId="5" xfId="0" applyFont="1" applyFill="1" applyBorder="1" applyAlignment="1">
      <alignment horizontal="center" vertical="center" shrinkToFit="1"/>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56" xfId="0" applyFont="1" applyFill="1" applyBorder="1" applyAlignment="1">
      <alignment horizontal="center" vertical="center"/>
    </xf>
    <xf numFmtId="38" fontId="24" fillId="7" borderId="5" xfId="1" applyFont="1" applyFill="1" applyBorder="1" applyAlignment="1">
      <alignment horizontal="center" vertical="center"/>
    </xf>
    <xf numFmtId="38" fontId="8" fillId="0" borderId="10" xfId="1" applyFont="1" applyFill="1" applyBorder="1" applyAlignment="1">
      <alignment horizontal="center" vertical="center" shrinkToFit="1"/>
    </xf>
    <xf numFmtId="0" fontId="31" fillId="9" borderId="7" xfId="0" applyFont="1" applyFill="1" applyBorder="1" applyAlignment="1">
      <alignment horizontal="center" vertical="center"/>
    </xf>
    <xf numFmtId="0" fontId="31" fillId="9" borderId="5" xfId="0" applyFont="1" applyFill="1" applyBorder="1" applyAlignment="1">
      <alignment horizontal="center" vertical="center"/>
    </xf>
    <xf numFmtId="0" fontId="31" fillId="9" borderId="6" xfId="0" applyFont="1" applyFill="1" applyBorder="1" applyAlignment="1">
      <alignment horizontal="center" vertical="center"/>
    </xf>
    <xf numFmtId="0" fontId="0" fillId="0" borderId="5" xfId="0" applyBorder="1">
      <alignment vertical="center"/>
    </xf>
    <xf numFmtId="0" fontId="0" fillId="0" borderId="6" xfId="0" applyBorder="1">
      <alignment vertical="center"/>
    </xf>
    <xf numFmtId="0" fontId="17" fillId="0" borderId="55" xfId="0" applyFont="1" applyFill="1" applyBorder="1" applyAlignment="1">
      <alignment horizontal="center" vertical="center" shrinkToFit="1"/>
    </xf>
    <xf numFmtId="0" fontId="17" fillId="0" borderId="56" xfId="0" applyFont="1" applyFill="1" applyBorder="1" applyAlignment="1">
      <alignment horizontal="center" vertical="center" shrinkToFit="1"/>
    </xf>
    <xf numFmtId="38" fontId="24" fillId="7" borderId="6" xfId="1" applyFont="1" applyFill="1" applyBorder="1" applyAlignment="1">
      <alignment horizontal="center" vertical="center"/>
    </xf>
    <xf numFmtId="0" fontId="20" fillId="2" borderId="7"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6" xfId="0" applyFont="1" applyFill="1" applyBorder="1" applyAlignment="1">
      <alignment horizontal="center" vertical="center" shrinkToFit="1"/>
    </xf>
    <xf numFmtId="38" fontId="24" fillId="4" borderId="7" xfId="1" applyFont="1" applyFill="1" applyBorder="1" applyAlignment="1">
      <alignment horizontal="center" vertical="center" shrinkToFit="1"/>
    </xf>
    <xf numFmtId="38" fontId="29" fillId="4" borderId="6" xfId="1" applyFont="1" applyFill="1" applyBorder="1">
      <alignment vertical="center"/>
    </xf>
    <xf numFmtId="38" fontId="24" fillId="7" borderId="7" xfId="1" applyFont="1" applyFill="1" applyBorder="1" applyAlignment="1">
      <alignment horizontal="center" vertical="center" shrinkToFit="1"/>
    </xf>
    <xf numFmtId="38" fontId="29" fillId="0" borderId="6" xfId="1" applyFont="1" applyBorder="1">
      <alignment vertical="center"/>
    </xf>
    <xf numFmtId="38" fontId="24" fillId="7" borderId="7" xfId="1" applyFont="1" applyFill="1" applyBorder="1" applyAlignment="1">
      <alignment horizontal="center" vertical="center"/>
    </xf>
    <xf numFmtId="0" fontId="31" fillId="9" borderId="3" xfId="0" applyFont="1" applyFill="1" applyBorder="1" applyAlignment="1">
      <alignment horizontal="center" vertical="center"/>
    </xf>
    <xf numFmtId="38" fontId="24" fillId="4" borderId="6" xfId="1" applyFont="1" applyFill="1" applyBorder="1" applyAlignment="1">
      <alignment horizontal="center" vertical="center"/>
    </xf>
    <xf numFmtId="38" fontId="18" fillId="0" borderId="7" xfId="1" applyFont="1" applyFill="1" applyBorder="1" applyAlignment="1">
      <alignment horizontal="center" vertical="center" shrinkToFit="1"/>
    </xf>
    <xf numFmtId="38" fontId="18" fillId="0" borderId="6" xfId="1" applyFont="1" applyFill="1" applyBorder="1" applyAlignment="1">
      <alignment horizontal="center" vertical="center" shrinkToFit="1"/>
    </xf>
    <xf numFmtId="38" fontId="18" fillId="3" borderId="7" xfId="1" applyFont="1" applyFill="1" applyBorder="1" applyAlignment="1">
      <alignment horizontal="center" vertical="center" shrinkToFit="1"/>
    </xf>
    <xf numFmtId="38" fontId="18" fillId="3" borderId="6" xfId="1" applyFont="1" applyFill="1" applyBorder="1" applyAlignment="1">
      <alignment horizontal="center" vertical="center" shrinkToFit="1"/>
    </xf>
    <xf numFmtId="0" fontId="6" fillId="7" borderId="7"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18" fillId="7" borderId="7"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19" fillId="2" borderId="6" xfId="0" applyFont="1" applyFill="1" applyBorder="1">
      <alignment vertical="center"/>
    </xf>
    <xf numFmtId="38" fontId="24" fillId="0" borderId="5" xfId="1" applyFont="1" applyFill="1" applyBorder="1" applyAlignment="1">
      <alignment horizontal="center" vertical="center" shrinkToFit="1"/>
    </xf>
    <xf numFmtId="38" fontId="18" fillId="7" borderId="7" xfId="1" applyFont="1" applyFill="1" applyBorder="1" applyAlignment="1">
      <alignment horizontal="center" vertical="center"/>
    </xf>
    <xf numFmtId="38" fontId="18" fillId="7" borderId="5" xfId="1" applyFont="1" applyFill="1" applyBorder="1" applyAlignment="1">
      <alignment horizontal="center" vertical="center"/>
    </xf>
    <xf numFmtId="38" fontId="18" fillId="7" borderId="6" xfId="1" applyFont="1" applyFill="1" applyBorder="1" applyAlignment="1">
      <alignment horizontal="center" vertical="center"/>
    </xf>
    <xf numFmtId="0" fontId="17" fillId="8" borderId="7"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8" borderId="6" xfId="0" applyFont="1" applyFill="1" applyBorder="1" applyAlignment="1">
      <alignment horizontal="center" vertical="center" shrinkToFit="1"/>
    </xf>
    <xf numFmtId="38" fontId="18" fillId="0" borderId="10" xfId="1" applyFont="1" applyFill="1" applyBorder="1" applyAlignment="1">
      <alignment horizontal="center" vertical="center" shrinkToFit="1"/>
    </xf>
    <xf numFmtId="0" fontId="17" fillId="7" borderId="7"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7" fillId="7" borderId="6" xfId="0" applyFont="1" applyFill="1" applyBorder="1" applyAlignment="1">
      <alignment horizontal="center" vertical="center" shrinkToFit="1"/>
    </xf>
    <xf numFmtId="38" fontId="28" fillId="2" borderId="7" xfId="1" applyFont="1" applyFill="1" applyBorder="1" applyAlignment="1">
      <alignment horizontal="center" vertical="center" shrinkToFit="1"/>
    </xf>
    <xf numFmtId="38" fontId="29" fillId="0" borderId="5" xfId="1" applyFont="1" applyBorder="1">
      <alignment vertical="center"/>
    </xf>
    <xf numFmtId="38" fontId="24" fillId="0" borderId="7" xfId="1" applyFont="1" applyFill="1" applyBorder="1" applyAlignment="1">
      <alignment horizontal="center" vertical="center" shrinkToFit="1"/>
    </xf>
    <xf numFmtId="38" fontId="24" fillId="0" borderId="6" xfId="1" applyFont="1" applyFill="1" applyBorder="1" applyAlignment="1">
      <alignment horizontal="center" vertical="center" shrinkToFit="1"/>
    </xf>
    <xf numFmtId="0" fontId="17" fillId="9" borderId="7" xfId="0" applyFont="1" applyFill="1" applyBorder="1" applyAlignment="1">
      <alignment horizontal="center" vertical="center" shrinkToFit="1"/>
    </xf>
    <xf numFmtId="0" fontId="17" fillId="9" borderId="5" xfId="0" applyFont="1" applyFill="1" applyBorder="1" applyAlignment="1">
      <alignment horizontal="center" vertical="center" shrinkToFit="1"/>
    </xf>
    <xf numFmtId="0" fontId="17" fillId="9" borderId="6" xfId="0" applyFont="1" applyFill="1" applyBorder="1" applyAlignment="1">
      <alignment horizontal="center" vertical="center" shrinkToFit="1"/>
    </xf>
    <xf numFmtId="14" fontId="18" fillId="0" borderId="0" xfId="0" applyNumberFormat="1" applyFont="1" applyFill="1" applyBorder="1" applyAlignment="1">
      <alignment horizontal="right" vertical="center" shrinkToFit="1"/>
    </xf>
    <xf numFmtId="0" fontId="18" fillId="0" borderId="0" xfId="0" applyFont="1" applyFill="1" applyBorder="1" applyAlignment="1">
      <alignment horizontal="right" vertical="center" shrinkToFit="1"/>
    </xf>
    <xf numFmtId="0" fontId="30" fillId="0" borderId="0" xfId="0" applyFont="1" applyFill="1" applyBorder="1" applyAlignment="1">
      <alignment horizontal="center" vertical="center" shrinkToFit="1"/>
    </xf>
    <xf numFmtId="0" fontId="18" fillId="7" borderId="6" xfId="0" applyFont="1" applyFill="1" applyBorder="1" applyAlignment="1">
      <alignment horizontal="center" vertical="center" shrinkToFit="1"/>
    </xf>
    <xf numFmtId="38" fontId="18" fillId="4" borderId="7" xfId="1" applyFont="1" applyFill="1" applyBorder="1" applyAlignment="1">
      <alignment horizontal="center" vertical="center"/>
    </xf>
    <xf numFmtId="38" fontId="18" fillId="4" borderId="5" xfId="1" applyFont="1" applyFill="1" applyBorder="1" applyAlignment="1">
      <alignment horizontal="center" vertical="center"/>
    </xf>
    <xf numFmtId="38" fontId="18" fillId="4" borderId="6" xfId="1" applyFont="1" applyFill="1" applyBorder="1" applyAlignment="1">
      <alignment horizontal="center" vertical="center"/>
    </xf>
    <xf numFmtId="38" fontId="18" fillId="7" borderId="7" xfId="1" applyFont="1" applyFill="1" applyBorder="1" applyAlignment="1">
      <alignment horizontal="center" vertical="center" shrinkToFit="1"/>
    </xf>
    <xf numFmtId="38" fontId="18" fillId="7" borderId="6" xfId="1" applyFont="1" applyFill="1" applyBorder="1" applyAlignment="1">
      <alignment horizontal="center" vertical="center" shrinkToFit="1"/>
    </xf>
    <xf numFmtId="38" fontId="24" fillId="4" borderId="6" xfId="1" applyFont="1" applyFill="1" applyBorder="1" applyAlignment="1">
      <alignment horizontal="center" vertical="center" shrinkToFit="1"/>
    </xf>
    <xf numFmtId="38" fontId="24" fillId="7" borderId="6" xfId="1"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38" fontId="24" fillId="7" borderId="5" xfId="1" applyFont="1" applyFill="1" applyBorder="1" applyAlignment="1">
      <alignment horizontal="center" vertical="center" shrinkToFit="1"/>
    </xf>
    <xf numFmtId="0" fontId="6" fillId="0" borderId="5"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17" fillId="0" borderId="7" xfId="0" applyFont="1" applyFill="1" applyBorder="1" applyAlignment="1">
      <alignment horizontal="left" vertical="center"/>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38" fontId="24" fillId="0" borderId="7" xfId="1" applyFont="1" applyFill="1" applyBorder="1" applyAlignment="1">
      <alignment horizontal="center" vertical="center"/>
    </xf>
    <xf numFmtId="38" fontId="24" fillId="0" borderId="5" xfId="1" applyFont="1" applyFill="1" applyBorder="1" applyAlignment="1">
      <alignment horizontal="center" vertical="center"/>
    </xf>
    <xf numFmtId="38" fontId="24" fillId="0" borderId="6" xfId="1" applyFont="1" applyFill="1" applyBorder="1" applyAlignment="1">
      <alignment horizontal="center"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38" fontId="17" fillId="3" borderId="7" xfId="1" applyFont="1" applyFill="1" applyBorder="1" applyAlignment="1">
      <alignment horizontal="center" vertical="center" shrinkToFit="1"/>
    </xf>
    <xf numFmtId="38" fontId="17" fillId="3" borderId="5" xfId="1" applyFont="1" applyFill="1" applyBorder="1" applyAlignment="1">
      <alignment horizontal="center" vertical="center" shrinkToFit="1"/>
    </xf>
    <xf numFmtId="38" fontId="17" fillId="3" borderId="6" xfId="1" applyFont="1" applyFill="1" applyBorder="1" applyAlignment="1">
      <alignment horizontal="center" vertical="center" shrinkToFit="1"/>
    </xf>
    <xf numFmtId="38" fontId="17" fillId="0" borderId="7" xfId="1" applyFont="1" applyFill="1" applyBorder="1" applyAlignment="1">
      <alignment horizontal="center" vertical="center" shrinkToFit="1"/>
    </xf>
    <xf numFmtId="38" fontId="17" fillId="0" borderId="5" xfId="1" applyFont="1" applyFill="1" applyBorder="1" applyAlignment="1">
      <alignment horizontal="center" vertical="center" shrinkToFit="1"/>
    </xf>
    <xf numFmtId="38" fontId="17" fillId="0" borderId="6" xfId="1" applyFont="1" applyFill="1" applyBorder="1" applyAlignment="1">
      <alignment horizontal="center" vertical="center" shrinkToFit="1"/>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31" fillId="3" borderId="7"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6" fillId="0" borderId="40"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31" fillId="0" borderId="7"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38" fontId="9" fillId="3" borderId="5" xfId="1" applyFont="1" applyFill="1" applyBorder="1" applyAlignment="1">
      <alignment horizontal="center" vertical="center"/>
    </xf>
    <xf numFmtId="38" fontId="9" fillId="3" borderId="6" xfId="1" applyFont="1" applyFill="1" applyBorder="1" applyAlignment="1">
      <alignment horizontal="center" vertical="center"/>
    </xf>
    <xf numFmtId="0" fontId="6" fillId="3" borderId="40"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41" xfId="0" applyFont="1" applyFill="1" applyBorder="1" applyAlignment="1">
      <alignment horizontal="center" vertical="center" shrinkToFit="1"/>
    </xf>
    <xf numFmtId="38" fontId="24" fillId="3" borderId="7" xfId="1" applyFont="1" applyFill="1" applyBorder="1" applyAlignment="1">
      <alignment horizontal="center" vertical="center" shrinkToFit="1"/>
    </xf>
    <xf numFmtId="38" fontId="24" fillId="3" borderId="6" xfId="1"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38" fontId="29" fillId="0" borderId="6" xfId="1" applyFont="1" applyFill="1" applyBorder="1">
      <alignment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N49"/>
  <sheetViews>
    <sheetView tabSelected="1" view="pageBreakPreview" zoomScaleNormal="100" zoomScaleSheetLayoutView="100" workbookViewId="0">
      <selection sqref="A1:AG2"/>
    </sheetView>
  </sheetViews>
  <sheetFormatPr defaultColWidth="2.25" defaultRowHeight="13.5"/>
  <cols>
    <col min="17" max="17" width="2.25" customWidth="1"/>
  </cols>
  <sheetData>
    <row r="1" spans="1:66" ht="13.5" customHeight="1">
      <c r="A1" s="379" t="s">
        <v>714</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377" t="s">
        <v>728</v>
      </c>
      <c r="BK1" s="378"/>
      <c r="BL1" s="378"/>
      <c r="BM1" s="378"/>
      <c r="BN1" s="378"/>
    </row>
    <row r="2" spans="1:66" ht="13.5" customHeight="1">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17" t="s">
        <v>264</v>
      </c>
      <c r="AI2" s="18" t="s">
        <v>298</v>
      </c>
      <c r="AJ2" s="18" t="s">
        <v>281</v>
      </c>
      <c r="AK2" s="18" t="s">
        <v>299</v>
      </c>
      <c r="AL2" s="18" t="s">
        <v>283</v>
      </c>
      <c r="AM2" s="18" t="s">
        <v>270</v>
      </c>
      <c r="AN2" s="19" t="s">
        <v>195</v>
      </c>
      <c r="AO2" s="305" t="str">
        <f>IF(C5&lt;&gt;"",C5,"")</f>
        <v/>
      </c>
      <c r="AP2" s="318"/>
      <c r="AQ2" s="318"/>
      <c r="AR2" s="318"/>
      <c r="AS2" s="318"/>
      <c r="AT2" s="318"/>
      <c r="AU2" s="318"/>
      <c r="AV2" s="318"/>
      <c r="AW2" s="318"/>
      <c r="AX2" s="318"/>
      <c r="AY2" s="318"/>
      <c r="AZ2" s="318"/>
      <c r="BA2" s="318"/>
      <c r="BB2" s="318"/>
      <c r="BC2" s="318"/>
      <c r="BD2" s="306"/>
      <c r="BE2" s="7"/>
      <c r="BF2" s="7"/>
      <c r="BG2" s="7"/>
      <c r="BH2" s="7"/>
      <c r="BI2" s="7"/>
      <c r="BJ2" s="7"/>
      <c r="BK2" s="7"/>
      <c r="BL2" s="7"/>
      <c r="BM2" s="7"/>
      <c r="BN2" s="7"/>
    </row>
    <row r="3" spans="1:66" ht="13.5" customHeight="1">
      <c r="A3" s="7" t="s">
        <v>358</v>
      </c>
      <c r="B3" s="7" t="s">
        <v>359</v>
      </c>
      <c r="C3" s="7" t="s">
        <v>360</v>
      </c>
      <c r="D3" s="7" t="s">
        <v>361</v>
      </c>
      <c r="E3" s="7" t="s">
        <v>357</v>
      </c>
      <c r="F3" s="7" t="s">
        <v>362</v>
      </c>
      <c r="G3" s="7" t="s">
        <v>363</v>
      </c>
      <c r="H3" s="7" t="s">
        <v>364</v>
      </c>
      <c r="I3" s="7" t="s">
        <v>365</v>
      </c>
      <c r="J3" s="7" t="s">
        <v>360</v>
      </c>
      <c r="K3" s="7" t="s">
        <v>361</v>
      </c>
      <c r="L3" s="7" t="s">
        <v>357</v>
      </c>
      <c r="M3" s="7" t="s">
        <v>540</v>
      </c>
      <c r="N3" s="7" t="s">
        <v>477</v>
      </c>
      <c r="O3" s="7" t="s">
        <v>171</v>
      </c>
      <c r="P3" s="7" t="s">
        <v>538</v>
      </c>
      <c r="Q3" s="7" t="s">
        <v>539</v>
      </c>
      <c r="R3" s="7" t="s">
        <v>366</v>
      </c>
      <c r="S3" s="7" t="s">
        <v>367</v>
      </c>
      <c r="T3" s="7" t="s">
        <v>368</v>
      </c>
      <c r="U3" s="7" t="s">
        <v>369</v>
      </c>
      <c r="V3" s="7" t="s">
        <v>370</v>
      </c>
      <c r="W3" s="7" t="s">
        <v>371</v>
      </c>
      <c r="X3" s="7" t="s">
        <v>372</v>
      </c>
      <c r="Y3" s="7" t="s">
        <v>373</v>
      </c>
      <c r="Z3" s="7" t="s">
        <v>374</v>
      </c>
      <c r="AA3" s="7"/>
      <c r="AB3" s="7"/>
      <c r="AC3" s="7"/>
      <c r="AD3" s="7"/>
      <c r="AE3" s="7"/>
      <c r="AF3" s="7"/>
      <c r="AG3" s="7"/>
    </row>
    <row r="4" spans="1:66" ht="13.5" customHeight="1">
      <c r="A4" s="17" t="s">
        <v>286</v>
      </c>
      <c r="B4" s="18" t="s">
        <v>287</v>
      </c>
      <c r="C4" s="18" t="s">
        <v>288</v>
      </c>
      <c r="D4" s="18" t="s">
        <v>289</v>
      </c>
      <c r="E4" s="18" t="s">
        <v>290</v>
      </c>
      <c r="F4" s="18" t="s">
        <v>291</v>
      </c>
      <c r="G4" s="18" t="s">
        <v>270</v>
      </c>
      <c r="H4" s="19" t="s">
        <v>265</v>
      </c>
      <c r="I4" s="7"/>
      <c r="J4" s="7"/>
      <c r="K4" s="7"/>
      <c r="L4" s="7"/>
      <c r="M4" s="7"/>
      <c r="N4" s="7"/>
      <c r="O4" s="7"/>
      <c r="P4" s="7"/>
      <c r="Q4" s="7"/>
      <c r="R4" s="7"/>
      <c r="S4" s="7"/>
      <c r="T4" s="84"/>
      <c r="U4" s="85"/>
      <c r="V4" s="85"/>
      <c r="W4" s="85"/>
      <c r="X4" s="85"/>
      <c r="Y4" s="85"/>
      <c r="Z4" s="85"/>
      <c r="AA4" s="85"/>
      <c r="AB4" s="85"/>
      <c r="AC4" s="85"/>
      <c r="AD4" s="85"/>
      <c r="AE4" s="85"/>
      <c r="AF4" s="85"/>
      <c r="AG4" s="86"/>
      <c r="AH4" s="17" t="s">
        <v>165</v>
      </c>
      <c r="AI4" s="18" t="s">
        <v>166</v>
      </c>
      <c r="AJ4" s="19" t="s">
        <v>167</v>
      </c>
      <c r="AK4" s="7"/>
      <c r="AL4" s="7"/>
      <c r="AM4" s="7"/>
      <c r="AN4" s="7"/>
      <c r="AO4" s="7"/>
      <c r="AP4" s="7"/>
      <c r="AQ4" s="7"/>
      <c r="AR4" s="7"/>
      <c r="AS4" s="7"/>
      <c r="AT4" s="64"/>
      <c r="AU4" s="65" t="s">
        <v>257</v>
      </c>
      <c r="AV4" s="66" t="s">
        <v>258</v>
      </c>
      <c r="AW4" s="66" t="s">
        <v>259</v>
      </c>
      <c r="AX4" s="67" t="s">
        <v>170</v>
      </c>
      <c r="AY4" s="68" t="s">
        <v>260</v>
      </c>
      <c r="AZ4" s="64"/>
      <c r="BA4" s="64"/>
      <c r="BB4" s="64"/>
      <c r="BC4" s="64"/>
      <c r="BD4" s="64"/>
      <c r="BE4" s="64"/>
      <c r="BF4" s="64"/>
      <c r="BG4" s="64"/>
      <c r="BH4" s="64"/>
      <c r="BI4" s="64"/>
      <c r="BJ4" s="64"/>
      <c r="BK4" s="64"/>
      <c r="BL4" s="64"/>
      <c r="BM4" s="64"/>
      <c r="BN4" s="64"/>
    </row>
    <row r="5" spans="1:66" ht="13.5" customHeight="1">
      <c r="A5" s="17" t="s">
        <v>292</v>
      </c>
      <c r="B5" s="19" t="s">
        <v>185</v>
      </c>
      <c r="C5" s="367"/>
      <c r="D5" s="368"/>
      <c r="E5" s="368"/>
      <c r="F5" s="368"/>
      <c r="G5" s="368"/>
      <c r="H5" s="368"/>
      <c r="I5" s="368"/>
      <c r="J5" s="368"/>
      <c r="K5" s="368"/>
      <c r="L5" s="368"/>
      <c r="M5" s="368"/>
      <c r="N5" s="368"/>
      <c r="O5" s="368"/>
      <c r="P5" s="368"/>
      <c r="Q5" s="368"/>
      <c r="R5" s="369"/>
      <c r="S5" s="7"/>
      <c r="T5" s="170"/>
      <c r="U5" s="25"/>
      <c r="V5" s="25"/>
      <c r="W5" s="25"/>
      <c r="X5" s="25"/>
      <c r="Y5" s="25"/>
      <c r="Z5" s="25"/>
      <c r="AA5" s="25"/>
      <c r="AB5" s="25"/>
      <c r="AC5" s="25"/>
      <c r="AD5" s="25"/>
      <c r="AE5" s="25"/>
      <c r="AF5" s="25"/>
      <c r="AG5" s="171"/>
      <c r="AH5" s="40"/>
      <c r="AI5" s="41"/>
      <c r="AJ5" s="30" t="s">
        <v>249</v>
      </c>
      <c r="AK5" s="30" t="s">
        <v>250</v>
      </c>
      <c r="AL5" s="30" t="s">
        <v>167</v>
      </c>
      <c r="AM5" s="42" t="s">
        <v>251</v>
      </c>
      <c r="AN5" s="31" t="s">
        <v>252</v>
      </c>
      <c r="AO5" s="31" t="s">
        <v>253</v>
      </c>
      <c r="AP5" s="31" t="s">
        <v>167</v>
      </c>
      <c r="AQ5" s="42" t="s">
        <v>254</v>
      </c>
      <c r="AR5" s="17" t="s">
        <v>202</v>
      </c>
      <c r="AS5" s="19" t="s">
        <v>203</v>
      </c>
      <c r="AT5" s="69"/>
      <c r="AU5" s="70" t="s">
        <v>155</v>
      </c>
      <c r="AV5" s="372">
        <f>AJ8*2+IF(AH30="強靭な肉体",AQ30,0)+IF(AH31="強靭な肉体",AQ31,0)+IF(AH32="強靭な肉体",AQ32,0)+IF(AH33="強靭な肉体",AQ33,0)+IF(AH29="強靭な肉体",AQ29,0)</f>
        <v>0</v>
      </c>
      <c r="AW5" s="373"/>
      <c r="AX5" s="106" t="str">
        <f>IF(-$AJ$9&lt;=-16,-16,"")</f>
        <v/>
      </c>
      <c r="AY5" s="107" t="str">
        <f>IF(-$AJ$9&lt;=-15,-15,"")</f>
        <v/>
      </c>
      <c r="AZ5" s="108" t="str">
        <f>IF(-$AJ$9&lt;=-14,-14,"")</f>
        <v/>
      </c>
      <c r="BA5" s="107" t="str">
        <f>IF(-$AJ$9&lt;=-13,-13,"")</f>
        <v/>
      </c>
      <c r="BB5" s="108" t="str">
        <f>IF(-$AJ$9&lt;=-12,-12,"")</f>
        <v/>
      </c>
      <c r="BC5" s="107" t="str">
        <f>IF(-$AJ$9&lt;=-11,-11,"")</f>
        <v/>
      </c>
      <c r="BD5" s="108" t="str">
        <f>IF(-$AJ$9&lt;=-10,-10,"")</f>
        <v/>
      </c>
      <c r="BE5" s="107" t="str">
        <f>IF(-$AJ$9&lt;=-9,-9,"")</f>
        <v/>
      </c>
      <c r="BF5" s="108" t="str">
        <f>IF(-$AJ$9&lt;=-8,-8,"")</f>
        <v/>
      </c>
      <c r="BG5" s="107" t="str">
        <f>IF(-$AJ$9&lt;=-7,-7,"")</f>
        <v/>
      </c>
      <c r="BH5" s="108" t="str">
        <f>IF(-$AJ$9&lt;=-6,-6,"")</f>
        <v/>
      </c>
      <c r="BI5" s="107" t="str">
        <f>IF(-$AJ$9&lt;=-5,-5,"")</f>
        <v/>
      </c>
      <c r="BJ5" s="108" t="str">
        <f>IF(-$AJ$9&lt;=-4,-4,"")</f>
        <v/>
      </c>
      <c r="BK5" s="107" t="str">
        <f>IF(-$AJ$9&lt;=-3,-3,"")</f>
        <v/>
      </c>
      <c r="BL5" s="108" t="str">
        <f>IF(-$AJ$9&lt;=-2,-2,"")</f>
        <v/>
      </c>
      <c r="BM5" s="107" t="str">
        <f>IF(-$AJ$9&lt;=-1,-1,"")</f>
        <v/>
      </c>
      <c r="BN5" s="109">
        <v>0</v>
      </c>
    </row>
    <row r="6" spans="1:66" ht="13.5" customHeight="1">
      <c r="A6" s="17" t="s">
        <v>177</v>
      </c>
      <c r="B6" s="19" t="s">
        <v>186</v>
      </c>
      <c r="C6" s="367"/>
      <c r="D6" s="368"/>
      <c r="E6" s="368"/>
      <c r="F6" s="368"/>
      <c r="G6" s="368"/>
      <c r="H6" s="368"/>
      <c r="I6" s="368"/>
      <c r="J6" s="368"/>
      <c r="K6" s="368"/>
      <c r="L6" s="368"/>
      <c r="M6" s="368"/>
      <c r="N6" s="368"/>
      <c r="O6" s="368"/>
      <c r="P6" s="368"/>
      <c r="Q6" s="368"/>
      <c r="R6" s="369"/>
      <c r="S6" s="7"/>
      <c r="T6" s="170"/>
      <c r="U6" s="25"/>
      <c r="V6" s="25"/>
      <c r="W6" s="25"/>
      <c r="X6" s="25"/>
      <c r="Y6" s="25"/>
      <c r="Z6" s="25"/>
      <c r="AA6" s="25"/>
      <c r="AB6" s="25"/>
      <c r="AC6" s="25"/>
      <c r="AD6" s="25"/>
      <c r="AE6" s="25"/>
      <c r="AF6" s="25"/>
      <c r="AG6" s="171"/>
      <c r="AH6" s="38" t="s">
        <v>247</v>
      </c>
      <c r="AI6" s="39" t="s">
        <v>248</v>
      </c>
      <c r="AJ6" s="286">
        <f>AN6+AR6</f>
        <v>0</v>
      </c>
      <c r="AK6" s="287"/>
      <c r="AL6" s="288"/>
      <c r="AM6" s="44" t="s">
        <v>251</v>
      </c>
      <c r="AN6" s="360"/>
      <c r="AO6" s="361"/>
      <c r="AP6" s="362"/>
      <c r="AQ6" s="43" t="s">
        <v>254</v>
      </c>
      <c r="AR6" s="348">
        <f>計算シート!H14</f>
        <v>0</v>
      </c>
      <c r="AS6" s="349"/>
      <c r="AT6" s="69"/>
      <c r="AU6" s="113" t="str">
        <f>IF($AV$5&gt;=1,1,"")</f>
        <v/>
      </c>
      <c r="AV6" s="114" t="str">
        <f>IF($AV$5&gt;=2,2,"")</f>
        <v/>
      </c>
      <c r="AW6" s="115" t="str">
        <f>IF($AV$5&gt;=3,3,"")</f>
        <v/>
      </c>
      <c r="AX6" s="116" t="str">
        <f>IF($AV$5&gt;=4,4,"")</f>
        <v/>
      </c>
      <c r="AY6" s="117" t="str">
        <f>IF($AV$5&gt;=5,5,"")</f>
        <v/>
      </c>
      <c r="AZ6" s="116" t="str">
        <f>IF($AV$5&gt;=6,6,"")</f>
        <v/>
      </c>
      <c r="BA6" s="117" t="str">
        <f>IF($AV$5&gt;=7,7,"")</f>
        <v/>
      </c>
      <c r="BB6" s="116" t="str">
        <f>IF($AV$5&gt;=8,8,"")</f>
        <v/>
      </c>
      <c r="BC6" s="117" t="str">
        <f>IF($AV$5&gt;=9,9,"")</f>
        <v/>
      </c>
      <c r="BD6" s="118" t="str">
        <f>IF($AV$5&gt;=10,10,"")</f>
        <v/>
      </c>
      <c r="BE6" s="119" t="str">
        <f>IF($AV$5&gt;=11,11,"")</f>
        <v/>
      </c>
      <c r="BF6" s="118" t="str">
        <f>IF($AV$5&gt;=12,12,"")</f>
        <v/>
      </c>
      <c r="BG6" s="119" t="str">
        <f>IF($AV$5&gt;=13,13,"")</f>
        <v/>
      </c>
      <c r="BH6" s="118" t="str">
        <f>IF($AV$5&gt;=14,14,"")</f>
        <v/>
      </c>
      <c r="BI6" s="119" t="str">
        <f>IF($AV$5&gt;=15,15,"")</f>
        <v/>
      </c>
      <c r="BJ6" s="118" t="str">
        <f>IF($AV$5&gt;=16,16,"")</f>
        <v/>
      </c>
      <c r="BK6" s="119" t="str">
        <f>IF($AV$5&gt;=17,17,"")</f>
        <v/>
      </c>
      <c r="BL6" s="118" t="str">
        <f>IF($AV$5&gt;=18,18,"")</f>
        <v/>
      </c>
      <c r="BM6" s="119" t="str">
        <f>IF($AV$5&gt;=19,19,"")</f>
        <v/>
      </c>
      <c r="BN6" s="120" t="str">
        <f>IF($AV$5&gt;=20,20,"")</f>
        <v/>
      </c>
    </row>
    <row r="7" spans="1:66" ht="13.5" customHeight="1">
      <c r="A7" s="17" t="s">
        <v>204</v>
      </c>
      <c r="B7" s="19" t="s">
        <v>205</v>
      </c>
      <c r="C7" s="384"/>
      <c r="D7" s="385"/>
      <c r="E7" s="17" t="s">
        <v>206</v>
      </c>
      <c r="F7" s="19" t="s">
        <v>188</v>
      </c>
      <c r="G7" s="367"/>
      <c r="H7" s="369"/>
      <c r="I7" s="17" t="s">
        <v>189</v>
      </c>
      <c r="J7" s="19" t="s">
        <v>197</v>
      </c>
      <c r="K7" s="367"/>
      <c r="L7" s="368"/>
      <c r="M7" s="368"/>
      <c r="N7" s="368"/>
      <c r="O7" s="368"/>
      <c r="P7" s="368"/>
      <c r="Q7" s="368"/>
      <c r="R7" s="369"/>
      <c r="S7" s="7"/>
      <c r="T7" s="170"/>
      <c r="U7" s="25"/>
      <c r="V7" s="25"/>
      <c r="W7" s="25"/>
      <c r="X7" s="25"/>
      <c r="Y7" s="25"/>
      <c r="Z7" s="25"/>
      <c r="AA7" s="25"/>
      <c r="AB7" s="25"/>
      <c r="AC7" s="25"/>
      <c r="AD7" s="25"/>
      <c r="AE7" s="25"/>
      <c r="AF7" s="25"/>
      <c r="AG7" s="171"/>
      <c r="AH7" s="32" t="s">
        <v>245</v>
      </c>
      <c r="AI7" s="35" t="s">
        <v>248</v>
      </c>
      <c r="AJ7" s="277">
        <f>AN7+AR7</f>
        <v>0</v>
      </c>
      <c r="AK7" s="282"/>
      <c r="AL7" s="278"/>
      <c r="AM7" s="194" t="s">
        <v>251</v>
      </c>
      <c r="AN7" s="381"/>
      <c r="AO7" s="382"/>
      <c r="AP7" s="383"/>
      <c r="AQ7" s="195" t="s">
        <v>254</v>
      </c>
      <c r="AR7" s="350">
        <f>計算シート!H15</f>
        <v>0</v>
      </c>
      <c r="AS7" s="351"/>
      <c r="AT7" s="69"/>
      <c r="AU7" s="121" t="str">
        <f>IF($AV$5&gt;=21,21,"")</f>
        <v/>
      </c>
      <c r="AV7" s="122" t="str">
        <f>IF($AV$5&gt;=22,22,"")</f>
        <v/>
      </c>
      <c r="AW7" s="123" t="str">
        <f>IF($AV$5&gt;=23,23,"")</f>
        <v/>
      </c>
      <c r="AX7" s="124" t="str">
        <f>IF($AV$5&gt;=24,24,"")</f>
        <v/>
      </c>
      <c r="AY7" s="123" t="str">
        <f>IF($AV$5&gt;=25,25,"")</f>
        <v/>
      </c>
      <c r="AZ7" s="122" t="str">
        <f>IF($AV$5&gt;=26,26,"")</f>
        <v/>
      </c>
      <c r="BA7" s="123" t="str">
        <f>IF($AV$5&gt;=27,27,"")</f>
        <v/>
      </c>
      <c r="BB7" s="122" t="str">
        <f>IF($AV$5&gt;=28,28,"")</f>
        <v/>
      </c>
      <c r="BC7" s="123" t="str">
        <f>IF($AV$5&gt;=29,29,"")</f>
        <v/>
      </c>
      <c r="BD7" s="122" t="str">
        <f>IF($AV$5&gt;=30,30,"")</f>
        <v/>
      </c>
      <c r="BE7" s="123" t="str">
        <f>IF($AV$5&gt;=31,31,"")</f>
        <v/>
      </c>
      <c r="BF7" s="122" t="str">
        <f>IF($AV$5&gt;=32,32,"")</f>
        <v/>
      </c>
      <c r="BG7" s="123" t="str">
        <f>IF($AV$5&gt;=33,33,"")</f>
        <v/>
      </c>
      <c r="BH7" s="122" t="str">
        <f>IF($AV$5&gt;=34,34,"")</f>
        <v/>
      </c>
      <c r="BI7" s="123" t="str">
        <f>IF($AV$5&gt;=35,35,"")</f>
        <v/>
      </c>
      <c r="BJ7" s="122" t="str">
        <f>IF($AV$5&gt;=36,36,"")</f>
        <v/>
      </c>
      <c r="BK7" s="123" t="str">
        <f>IF($AV$5&gt;=37,37,"")</f>
        <v/>
      </c>
      <c r="BL7" s="122" t="str">
        <f>IF($AV$5&gt;=38,38,"")</f>
        <v/>
      </c>
      <c r="BM7" s="123" t="str">
        <f>IF($AV$5&gt;=39,39,"")</f>
        <v/>
      </c>
      <c r="BN7" s="125" t="str">
        <f>IF($AV$5&gt;=40,40,"")</f>
        <v/>
      </c>
    </row>
    <row r="8" spans="1:66" ht="13.5" customHeight="1">
      <c r="A8" s="20" t="s">
        <v>207</v>
      </c>
      <c r="B8" s="21" t="s">
        <v>208</v>
      </c>
      <c r="C8" s="18" t="s">
        <v>209</v>
      </c>
      <c r="D8" s="18" t="s">
        <v>210</v>
      </c>
      <c r="E8" s="19" t="s">
        <v>211</v>
      </c>
      <c r="F8" s="352"/>
      <c r="G8" s="353"/>
      <c r="H8" s="353"/>
      <c r="I8" s="353"/>
      <c r="J8" s="353"/>
      <c r="K8" s="353"/>
      <c r="L8" s="353"/>
      <c r="M8" s="353"/>
      <c r="N8" s="353"/>
      <c r="O8" s="353"/>
      <c r="P8" s="353"/>
      <c r="Q8" s="353"/>
      <c r="R8" s="354"/>
      <c r="S8" s="12"/>
      <c r="T8" s="170"/>
      <c r="U8" s="25"/>
      <c r="V8" s="25"/>
      <c r="W8" s="52"/>
      <c r="X8" s="25"/>
      <c r="Y8" s="25"/>
      <c r="Z8" s="52"/>
      <c r="AA8" s="25"/>
      <c r="AB8" s="25"/>
      <c r="AC8" s="25"/>
      <c r="AD8" s="25"/>
      <c r="AE8" s="25"/>
      <c r="AF8" s="25"/>
      <c r="AG8" s="171"/>
      <c r="AH8" s="38" t="s">
        <v>246</v>
      </c>
      <c r="AI8" s="39" t="s">
        <v>248</v>
      </c>
      <c r="AJ8" s="286">
        <f>AN8+AR8</f>
        <v>0</v>
      </c>
      <c r="AK8" s="287"/>
      <c r="AL8" s="288"/>
      <c r="AM8" s="44" t="s">
        <v>251</v>
      </c>
      <c r="AN8" s="360"/>
      <c r="AO8" s="361"/>
      <c r="AP8" s="362"/>
      <c r="AQ8" s="43" t="s">
        <v>254</v>
      </c>
      <c r="AR8" s="348">
        <f>計算シート!H16</f>
        <v>0</v>
      </c>
      <c r="AS8" s="349"/>
      <c r="AT8" s="69"/>
      <c r="AU8" s="70" t="s">
        <v>156</v>
      </c>
      <c r="AV8" s="372">
        <f>AJ7+IF(AH29="不屈の精神",AQ29,0)+IF(AH30="不屈の精神",AQ30,0)+IF(AH31="不屈の精神",AQ31,0)+IF(AH32="不屈の精神",AQ32,0)+IF(AH33="不屈の精神",AQ33,0)</f>
        <v>0</v>
      </c>
      <c r="AW8" s="373"/>
      <c r="AX8" s="126">
        <v>0</v>
      </c>
      <c r="AY8" s="127" t="str">
        <f>IF($AV$8&gt;=1,1,"")</f>
        <v/>
      </c>
      <c r="AZ8" s="128" t="str">
        <f>IF($AV$8&gt;=2,2,"")</f>
        <v/>
      </c>
      <c r="BA8" s="127" t="str">
        <f>IF($AV$8&gt;=3,3,"")</f>
        <v/>
      </c>
      <c r="BB8" s="128" t="str">
        <f>IF($AV$8&gt;=4,4,"")</f>
        <v/>
      </c>
      <c r="BC8" s="127" t="str">
        <f>IF($AV$8&gt;=5,5,"")</f>
        <v/>
      </c>
      <c r="BD8" s="128" t="str">
        <f>IF($AV$8&gt;=6,6,"")</f>
        <v/>
      </c>
      <c r="BE8" s="127" t="str">
        <f>IF($AV$8&gt;=7,7,"")</f>
        <v/>
      </c>
      <c r="BF8" s="128" t="str">
        <f>IF($AV$8&gt;=8,8,"")</f>
        <v/>
      </c>
      <c r="BG8" s="127" t="str">
        <f>IF($AV$8&gt;=9,9,"")</f>
        <v/>
      </c>
      <c r="BH8" s="129" t="str">
        <f>IF($AV$8&gt;=10,10,"")</f>
        <v/>
      </c>
      <c r="BI8" s="130" t="str">
        <f>IF($AV$8&gt;=11,11,"")</f>
        <v/>
      </c>
      <c r="BJ8" s="129" t="str">
        <f>IF($AV$8&gt;=12,12,"")</f>
        <v/>
      </c>
      <c r="BK8" s="130" t="str">
        <f>IF($AV$8&gt;=13,13,"")</f>
        <v/>
      </c>
      <c r="BL8" s="129" t="str">
        <f>IF($AV$8&gt;=14,14,"")</f>
        <v/>
      </c>
      <c r="BM8" s="130" t="str">
        <f>IF($AV$8&gt;=15,15,"")</f>
        <v/>
      </c>
      <c r="BN8" s="131" t="str">
        <f>IF($AV$8&gt;=16,16,"")</f>
        <v/>
      </c>
    </row>
    <row r="9" spans="1:66" ht="13.5" customHeight="1">
      <c r="A9" s="17" t="s">
        <v>212</v>
      </c>
      <c r="B9" s="18" t="s">
        <v>213</v>
      </c>
      <c r="C9" s="19" t="s">
        <v>193</v>
      </c>
      <c r="D9" s="355"/>
      <c r="E9" s="356"/>
      <c r="F9" s="356"/>
      <c r="G9" s="356"/>
      <c r="H9" s="11" t="s">
        <v>214</v>
      </c>
      <c r="I9" s="356"/>
      <c r="J9" s="356"/>
      <c r="K9" s="11" t="s">
        <v>214</v>
      </c>
      <c r="L9" s="356"/>
      <c r="M9" s="380"/>
      <c r="N9" s="8"/>
      <c r="O9" s="7"/>
      <c r="P9" s="7"/>
      <c r="Q9" s="7"/>
      <c r="R9" s="7"/>
      <c r="S9" s="12"/>
      <c r="T9" s="47" t="s">
        <v>377</v>
      </c>
      <c r="U9" s="22" t="s">
        <v>266</v>
      </c>
      <c r="V9" s="22" t="s">
        <v>281</v>
      </c>
      <c r="W9" s="22" t="s">
        <v>477</v>
      </c>
      <c r="X9" s="22" t="s">
        <v>268</v>
      </c>
      <c r="Y9" s="22" t="s">
        <v>357</v>
      </c>
      <c r="Z9" s="22" t="s">
        <v>540</v>
      </c>
      <c r="AA9" s="22" t="s">
        <v>267</v>
      </c>
      <c r="AB9" s="22" t="s">
        <v>299</v>
      </c>
      <c r="AC9" s="22" t="s">
        <v>368</v>
      </c>
      <c r="AD9" s="22" t="s">
        <v>677</v>
      </c>
      <c r="AE9" s="22" t="s">
        <v>373</v>
      </c>
      <c r="AF9" s="22" t="s">
        <v>201</v>
      </c>
      <c r="AG9" s="175" t="s">
        <v>678</v>
      </c>
      <c r="AH9" s="34" t="s">
        <v>255</v>
      </c>
      <c r="AI9" s="36" t="s">
        <v>168</v>
      </c>
      <c r="AJ9" s="277">
        <f>AN9+AR9</f>
        <v>0</v>
      </c>
      <c r="AK9" s="282"/>
      <c r="AL9" s="278"/>
      <c r="AM9" s="196" t="s">
        <v>251</v>
      </c>
      <c r="AN9" s="381"/>
      <c r="AO9" s="382"/>
      <c r="AP9" s="383"/>
      <c r="AQ9" s="197" t="s">
        <v>254</v>
      </c>
      <c r="AR9" s="350">
        <f>計算シート!H17</f>
        <v>0</v>
      </c>
      <c r="AS9" s="351"/>
      <c r="AT9" s="69"/>
      <c r="AU9" s="138" t="str">
        <f>IF($AV$8&gt;=17,17,"")</f>
        <v/>
      </c>
      <c r="AV9" s="139" t="str">
        <f>IF($AV$8&gt;=18,18,"")</f>
        <v/>
      </c>
      <c r="AW9" s="140" t="str">
        <f>IF($AV$8&gt;=19,19,"")</f>
        <v/>
      </c>
      <c r="AX9" s="132" t="str">
        <f>IF($AV$8&gt;=20,20,"")</f>
        <v/>
      </c>
      <c r="AY9" s="133" t="str">
        <f>IF($AV$8&gt;=21,21,"")</f>
        <v/>
      </c>
      <c r="AZ9" s="132" t="str">
        <f>IF($AV$8&gt;=22,22,"")</f>
        <v/>
      </c>
      <c r="BA9" s="133" t="str">
        <f>IF($AV$8&gt;=23,23,"")</f>
        <v/>
      </c>
      <c r="BB9" s="132" t="str">
        <f>IF($AV$8&gt;=24,24,"")</f>
        <v/>
      </c>
      <c r="BC9" s="133" t="str">
        <f>IF($AV$8&gt;=25,25,"")</f>
        <v/>
      </c>
      <c r="BD9" s="132" t="str">
        <f>IF($AV$8&gt;=26,26,"")</f>
        <v/>
      </c>
      <c r="BE9" s="133" t="str">
        <f>IF($AV$8&gt;=27,27,"")</f>
        <v/>
      </c>
      <c r="BF9" s="132" t="str">
        <f>IF($AV$8&gt;=28,28,"")</f>
        <v/>
      </c>
      <c r="BG9" s="133" t="str">
        <f>IF($AV$8&gt;=29,29,"")</f>
        <v/>
      </c>
      <c r="BH9" s="132" t="str">
        <f>IF($AV$8&gt;=30,30,"")</f>
        <v/>
      </c>
      <c r="BI9" s="133" t="str">
        <f>IF($AV$8&gt;=31,31,"")</f>
        <v/>
      </c>
      <c r="BJ9" s="132" t="str">
        <f>IF($AV$8&gt;=32,32,"")</f>
        <v/>
      </c>
      <c r="BK9" s="133" t="str">
        <f>IF($AV$8&gt;=33,33,"")</f>
        <v/>
      </c>
      <c r="BL9" s="132" t="str">
        <f>IF($AV$8&gt;=34,34,"")</f>
        <v/>
      </c>
      <c r="BM9" s="133" t="str">
        <f>IF($AV$8&gt;=35,35,"")</f>
        <v/>
      </c>
      <c r="BN9" s="134" t="str">
        <f>IF($AV$8&gt;=36,36,"")</f>
        <v/>
      </c>
    </row>
    <row r="10" spans="1:66" ht="13.5" customHeight="1">
      <c r="A10" s="17" t="s">
        <v>284</v>
      </c>
      <c r="B10" s="18" t="s">
        <v>285</v>
      </c>
      <c r="C10" s="19" t="s">
        <v>193</v>
      </c>
      <c r="D10" s="355"/>
      <c r="E10" s="356"/>
      <c r="F10" s="356"/>
      <c r="G10" s="356"/>
      <c r="H10" s="11" t="s">
        <v>214</v>
      </c>
      <c r="I10" s="356"/>
      <c r="J10" s="356"/>
      <c r="K10" s="11" t="s">
        <v>214</v>
      </c>
      <c r="L10" s="356"/>
      <c r="M10" s="380"/>
      <c r="N10" s="7"/>
      <c r="O10" s="7"/>
      <c r="P10" s="7"/>
      <c r="Q10" s="7"/>
      <c r="R10" s="7"/>
      <c r="S10" s="12"/>
      <c r="T10" s="170"/>
      <c r="U10" s="22" t="s">
        <v>673</v>
      </c>
      <c r="V10" s="22" t="s">
        <v>674</v>
      </c>
      <c r="W10" s="176" t="s">
        <v>675</v>
      </c>
      <c r="X10" s="176" t="s">
        <v>654</v>
      </c>
      <c r="Y10" s="176" t="s">
        <v>170</v>
      </c>
      <c r="Z10" s="176" t="s">
        <v>171</v>
      </c>
      <c r="AA10" s="22" t="s">
        <v>666</v>
      </c>
      <c r="AB10" s="22" t="s">
        <v>511</v>
      </c>
      <c r="AC10" s="22" t="s">
        <v>676</v>
      </c>
      <c r="AD10" s="22" t="s">
        <v>672</v>
      </c>
      <c r="AE10" s="22" t="s">
        <v>369</v>
      </c>
      <c r="AF10" s="22" t="s">
        <v>512</v>
      </c>
      <c r="AG10" s="175" t="s">
        <v>513</v>
      </c>
      <c r="AH10" s="38" t="s">
        <v>276</v>
      </c>
      <c r="AI10" s="39" t="s">
        <v>166</v>
      </c>
      <c r="AJ10" s="286">
        <f>ROUND(AJ7/2,0)+ROUND(AJ8/2,0)</f>
        <v>0</v>
      </c>
      <c r="AK10" s="287"/>
      <c r="AL10" s="288"/>
      <c r="AM10" s="26" t="s">
        <v>172</v>
      </c>
      <c r="AN10" s="31" t="s">
        <v>173</v>
      </c>
      <c r="AO10" s="31" t="s">
        <v>174</v>
      </c>
      <c r="AP10" s="31" t="s">
        <v>262</v>
      </c>
      <c r="AQ10" s="31" t="s">
        <v>194</v>
      </c>
      <c r="AR10" s="31" t="s">
        <v>263</v>
      </c>
      <c r="AS10" s="27" t="s">
        <v>171</v>
      </c>
      <c r="AT10" s="64"/>
      <c r="AU10" s="70" t="s">
        <v>157</v>
      </c>
      <c r="AV10" s="372">
        <f>AJ10+IF(AH29="持久力",AQ29,0)+IF(AH30="持久力",AQ30,0)+IF(AH31="持久力",AQ31,0)+IF(AH32="持久力",AQ32,0)+IF(AH33="持久力",AQ33,0)</f>
        <v>0</v>
      </c>
      <c r="AW10" s="373"/>
      <c r="AX10" s="126">
        <v>0</v>
      </c>
      <c r="AY10" s="135" t="str">
        <f>IF($AV$10&gt;=1,1,"")</f>
        <v/>
      </c>
      <c r="AZ10" s="128" t="str">
        <f>IF($AV$10&gt;=2,2,"")</f>
        <v/>
      </c>
      <c r="BA10" s="135" t="str">
        <f>IF($AV$10&gt;=3,3,"")</f>
        <v/>
      </c>
      <c r="BB10" s="128" t="str">
        <f>IF($AV$10&gt;=4,4,"")</f>
        <v/>
      </c>
      <c r="BC10" s="135" t="str">
        <f>IF($AV$10&gt;=5,5,"")</f>
        <v/>
      </c>
      <c r="BD10" s="128" t="str">
        <f>IF($AV$10&gt;=6,6,"")</f>
        <v/>
      </c>
      <c r="BE10" s="135" t="str">
        <f>IF($AV$10&gt;=7,7,"")</f>
        <v/>
      </c>
      <c r="BF10" s="128" t="str">
        <f>IF($AV$10&gt;=8,8,"")</f>
        <v/>
      </c>
      <c r="BG10" s="135" t="str">
        <f>IF($AV$10&gt;=9,9,"")</f>
        <v/>
      </c>
      <c r="BH10" s="129" t="str">
        <f>IF($AV$10&gt;=10,10,"")</f>
        <v/>
      </c>
      <c r="BI10" s="136" t="str">
        <f>IF($AV$10&gt;=11,11,"")</f>
        <v/>
      </c>
      <c r="BJ10" s="129" t="str">
        <f>IF($AV$10&gt;=12,12,"")</f>
        <v/>
      </c>
      <c r="BK10" s="136" t="str">
        <f>IF($AV$10&gt;=13,13,"")</f>
        <v/>
      </c>
      <c r="BL10" s="129" t="str">
        <f>IF($AV$10&gt;=14,14,"")</f>
        <v/>
      </c>
      <c r="BM10" s="136" t="str">
        <f>IF($AV$10&gt;=15,15,"")</f>
        <v/>
      </c>
      <c r="BN10" s="131" t="str">
        <f>IF($AV$10&gt;=16,16,"")</f>
        <v/>
      </c>
    </row>
    <row r="11" spans="1:66" ht="13.5" customHeight="1">
      <c r="A11" s="7"/>
      <c r="B11" s="7"/>
      <c r="C11" s="7"/>
      <c r="D11" s="7"/>
      <c r="E11" s="7"/>
      <c r="F11" s="12"/>
      <c r="G11" s="7"/>
      <c r="H11" s="7"/>
      <c r="I11" s="7"/>
      <c r="J11" s="12"/>
      <c r="K11" s="12"/>
      <c r="L11" s="12"/>
      <c r="M11" s="7"/>
      <c r="N11" s="7"/>
      <c r="O11" s="7"/>
      <c r="P11" s="7"/>
      <c r="Q11" s="7"/>
      <c r="R11" s="7"/>
      <c r="S11" s="12"/>
      <c r="T11" s="170"/>
      <c r="U11" s="22" t="s">
        <v>514</v>
      </c>
      <c r="V11" s="22" t="s">
        <v>515</v>
      </c>
      <c r="W11" s="176" t="s">
        <v>516</v>
      </c>
      <c r="X11" s="52"/>
      <c r="Y11" s="52"/>
      <c r="Z11" s="52"/>
      <c r="AA11" s="25"/>
      <c r="AB11" s="25"/>
      <c r="AC11" s="25"/>
      <c r="AD11" s="25"/>
      <c r="AE11" s="25"/>
      <c r="AF11" s="25"/>
      <c r="AG11" s="171"/>
      <c r="AH11" s="38" t="s">
        <v>277</v>
      </c>
      <c r="AI11" s="39" t="s">
        <v>256</v>
      </c>
      <c r="AJ11" s="277">
        <f>ROUND(AJ6/2,0)+ROUND(AJ8/2,0)</f>
        <v>0</v>
      </c>
      <c r="AK11" s="282"/>
      <c r="AL11" s="278"/>
      <c r="AM11" s="17" t="s">
        <v>481</v>
      </c>
      <c r="AN11" s="19" t="s">
        <v>218</v>
      </c>
      <c r="AO11" s="287">
        <f>AJ6+AJ13</f>
        <v>0</v>
      </c>
      <c r="AP11" s="287"/>
      <c r="AQ11" s="46" t="s">
        <v>482</v>
      </c>
      <c r="AR11" s="286">
        <f>AO11-AR12-AR13</f>
        <v>0</v>
      </c>
      <c r="AS11" s="288"/>
      <c r="AT11" s="64"/>
      <c r="AU11" s="138" t="str">
        <f>IF($AV$10&gt;=17,17,"")</f>
        <v/>
      </c>
      <c r="AV11" s="141" t="str">
        <f>IF($AV$10&gt;=18,18,"")</f>
        <v/>
      </c>
      <c r="AW11" s="140" t="str">
        <f>IF($AV$10&gt;=19,19,"")</f>
        <v/>
      </c>
      <c r="AX11" s="137" t="str">
        <f>IF($AV$10&gt;=20,20,"")</f>
        <v/>
      </c>
      <c r="AY11" s="133" t="str">
        <f>IF($AV$10&gt;=21,21,"")</f>
        <v/>
      </c>
      <c r="AZ11" s="137" t="str">
        <f>IF($AV$10&gt;=22,22,"")</f>
        <v/>
      </c>
      <c r="BA11" s="133" t="str">
        <f>IF($AV$10&gt;=23,23,"")</f>
        <v/>
      </c>
      <c r="BB11" s="137" t="str">
        <f>IF($AV$10&gt;=24,24,"")</f>
        <v/>
      </c>
      <c r="BC11" s="133" t="str">
        <f>IF($AV$10&gt;=25,25,"")</f>
        <v/>
      </c>
      <c r="BD11" s="137" t="str">
        <f>IF($AV$10&gt;=26,26,"")</f>
        <v/>
      </c>
      <c r="BE11" s="133" t="str">
        <f>IF($AV$10&gt;=27,27,"")</f>
        <v/>
      </c>
      <c r="BF11" s="137" t="str">
        <f>IF($AV$10&gt;=28,28,"")</f>
        <v/>
      </c>
      <c r="BG11" s="133" t="str">
        <f>IF($AV$10&gt;=29,29,"")</f>
        <v/>
      </c>
      <c r="BH11" s="137" t="str">
        <f>IF($AV$10&gt;=30,30,"")</f>
        <v/>
      </c>
      <c r="BI11" s="133" t="str">
        <f>IF($AV$10&gt;=31,31,"")</f>
        <v/>
      </c>
      <c r="BJ11" s="137" t="str">
        <f>IF($AV$10&gt;=32,32,"")</f>
        <v/>
      </c>
      <c r="BK11" s="133" t="str">
        <f>IF($AV$10&gt;=33,33,"")</f>
        <v/>
      </c>
      <c r="BL11" s="137" t="str">
        <f>IF($AV$10&gt;=34,34,"")</f>
        <v/>
      </c>
      <c r="BM11" s="133" t="str">
        <f>IF($AV$10&gt;=35,35,"")</f>
        <v/>
      </c>
      <c r="BN11" s="134" t="str">
        <f>IF($AV$10&gt;=36,36,"")</f>
        <v/>
      </c>
    </row>
    <row r="12" spans="1:66" ht="13.5" customHeight="1">
      <c r="A12" s="56" t="s">
        <v>198</v>
      </c>
      <c r="B12" s="18" t="s">
        <v>177</v>
      </c>
      <c r="C12" s="18" t="s">
        <v>201</v>
      </c>
      <c r="D12" s="18" t="s">
        <v>202</v>
      </c>
      <c r="E12" s="19" t="s">
        <v>203</v>
      </c>
      <c r="F12" s="12"/>
      <c r="G12" s="7"/>
      <c r="H12" s="7"/>
      <c r="I12" s="7"/>
      <c r="J12" s="12"/>
      <c r="K12" s="12"/>
      <c r="L12" s="12"/>
      <c r="M12" s="28"/>
      <c r="N12" s="28"/>
      <c r="O12" s="28"/>
      <c r="P12" s="28"/>
      <c r="Q12" s="28"/>
      <c r="R12" s="28"/>
      <c r="S12" s="12"/>
      <c r="T12" s="170"/>
      <c r="U12" s="25"/>
      <c r="V12" s="25"/>
      <c r="W12" s="52"/>
      <c r="X12" s="52"/>
      <c r="Y12" s="52"/>
      <c r="Z12" s="52"/>
      <c r="AA12" s="25"/>
      <c r="AB12" s="25"/>
      <c r="AC12" s="25"/>
      <c r="AD12" s="25"/>
      <c r="AE12" s="25"/>
      <c r="AF12" s="25"/>
      <c r="AG12" s="171"/>
      <c r="AH12" s="17" t="s">
        <v>278</v>
      </c>
      <c r="AI12" s="19" t="s">
        <v>279</v>
      </c>
      <c r="AJ12" s="286">
        <f>ROUND(AJ6/2,0)+ROUND(AJ7/2,0)</f>
        <v>0</v>
      </c>
      <c r="AK12" s="287"/>
      <c r="AL12" s="288"/>
      <c r="AM12" s="17"/>
      <c r="AN12" s="18" t="s">
        <v>172</v>
      </c>
      <c r="AO12" s="18" t="s">
        <v>264</v>
      </c>
      <c r="AP12" s="18" t="s">
        <v>265</v>
      </c>
      <c r="AQ12" s="19"/>
      <c r="AR12" s="277">
        <f>SUM(AQ21:AR25)+SUM(BB21:BC25)+SUM(BM21:BN25)</f>
        <v>0</v>
      </c>
      <c r="AS12" s="278"/>
      <c r="AT12" s="64"/>
      <c r="AU12" s="71" t="s">
        <v>275</v>
      </c>
      <c r="AV12" s="72" t="s">
        <v>39</v>
      </c>
      <c r="AW12" s="142">
        <v>0</v>
      </c>
      <c r="AX12" s="143">
        <v>1</v>
      </c>
      <c r="AY12" s="144">
        <v>2</v>
      </c>
      <c r="AZ12" s="143">
        <v>3</v>
      </c>
      <c r="BA12" s="144">
        <v>4</v>
      </c>
      <c r="BB12" s="143">
        <v>5</v>
      </c>
      <c r="BC12" s="144">
        <v>6</v>
      </c>
      <c r="BD12" s="143">
        <v>7</v>
      </c>
      <c r="BE12" s="145">
        <v>8</v>
      </c>
      <c r="BF12" s="72" t="s">
        <v>86</v>
      </c>
      <c r="BG12" s="142">
        <v>0</v>
      </c>
      <c r="BH12" s="143">
        <v>1</v>
      </c>
      <c r="BI12" s="150">
        <v>2</v>
      </c>
      <c r="BJ12" s="143">
        <v>3</v>
      </c>
      <c r="BK12" s="144">
        <v>4</v>
      </c>
      <c r="BL12" s="143">
        <v>5</v>
      </c>
      <c r="BM12" s="144">
        <v>6</v>
      </c>
      <c r="BN12" s="151">
        <v>7</v>
      </c>
    </row>
    <row r="13" spans="1:66" ht="13.5" customHeight="1">
      <c r="A13" s="338" t="s">
        <v>623</v>
      </c>
      <c r="B13" s="339"/>
      <c r="C13" s="339"/>
      <c r="D13" s="339"/>
      <c r="E13" s="339"/>
      <c r="F13" s="339"/>
      <c r="G13" s="339"/>
      <c r="H13" s="339"/>
      <c r="I13" s="340"/>
      <c r="J13" s="23" t="s">
        <v>293</v>
      </c>
      <c r="K13" s="24" t="s">
        <v>294</v>
      </c>
      <c r="L13" s="14"/>
      <c r="M13" s="28"/>
      <c r="N13" s="28"/>
      <c r="O13" s="28"/>
      <c r="P13" s="28"/>
      <c r="Q13" s="28"/>
      <c r="R13" s="28"/>
      <c r="S13" s="12"/>
      <c r="T13" s="170"/>
      <c r="U13" s="25"/>
      <c r="V13" s="25"/>
      <c r="W13" s="52"/>
      <c r="X13" s="52"/>
      <c r="Y13" s="52"/>
      <c r="Z13" s="52"/>
      <c r="AA13" s="25"/>
      <c r="AB13" s="25"/>
      <c r="AC13" s="25"/>
      <c r="AD13" s="25"/>
      <c r="AE13" s="25"/>
      <c r="AF13" s="25"/>
      <c r="AG13" s="171"/>
      <c r="AH13" s="17" t="s">
        <v>280</v>
      </c>
      <c r="AI13" s="19" t="s">
        <v>272</v>
      </c>
      <c r="AJ13" s="277">
        <f>ROUND(AJ6/3,0)+ROUND(AJ7/3,0)+ROUND(AJ8/3,0)</f>
        <v>0</v>
      </c>
      <c r="AK13" s="282"/>
      <c r="AL13" s="278"/>
      <c r="AM13" s="338" t="s">
        <v>483</v>
      </c>
      <c r="AN13" s="339"/>
      <c r="AO13" s="339"/>
      <c r="AP13" s="339"/>
      <c r="AQ13" s="340"/>
      <c r="AR13" s="286">
        <f>SUM(AQ29:AT33)</f>
        <v>0</v>
      </c>
      <c r="AS13" s="288"/>
      <c r="AT13" s="64"/>
      <c r="AU13" s="73" t="s">
        <v>296</v>
      </c>
      <c r="AV13" s="74" t="s">
        <v>261</v>
      </c>
      <c r="AW13" s="146">
        <v>0</v>
      </c>
      <c r="AX13" s="147">
        <v>1</v>
      </c>
      <c r="AY13" s="148">
        <v>2</v>
      </c>
      <c r="AZ13" s="147">
        <v>3</v>
      </c>
      <c r="BA13" s="148">
        <v>4</v>
      </c>
      <c r="BB13" s="147">
        <v>5</v>
      </c>
      <c r="BC13" s="148">
        <v>6</v>
      </c>
      <c r="BD13" s="147">
        <v>7</v>
      </c>
      <c r="BE13" s="149">
        <v>8</v>
      </c>
      <c r="BF13" s="72" t="s">
        <v>87</v>
      </c>
      <c r="BG13" s="152">
        <v>0</v>
      </c>
      <c r="BH13" s="147">
        <v>1</v>
      </c>
      <c r="BI13" s="148">
        <v>2</v>
      </c>
      <c r="BJ13" s="147">
        <v>3</v>
      </c>
      <c r="BK13" s="148">
        <v>4</v>
      </c>
      <c r="BL13" s="147">
        <v>5</v>
      </c>
      <c r="BM13" s="148">
        <v>6</v>
      </c>
      <c r="BN13" s="153">
        <v>7</v>
      </c>
    </row>
    <row r="14" spans="1:66" ht="13.5" customHeight="1">
      <c r="A14" s="374"/>
      <c r="B14" s="375"/>
      <c r="C14" s="375"/>
      <c r="D14" s="375"/>
      <c r="E14" s="375"/>
      <c r="F14" s="375"/>
      <c r="G14" s="375"/>
      <c r="H14" s="375"/>
      <c r="I14" s="376"/>
      <c r="J14" s="343"/>
      <c r="K14" s="387"/>
      <c r="L14" s="14"/>
      <c r="M14" s="7"/>
      <c r="N14" s="7"/>
      <c r="O14" s="7"/>
      <c r="P14" s="7"/>
      <c r="Q14" s="7"/>
      <c r="R14" s="7"/>
      <c r="S14" s="7"/>
      <c r="T14" s="170"/>
      <c r="U14" s="25"/>
      <c r="V14" s="25"/>
      <c r="W14" s="25"/>
      <c r="X14" s="25"/>
      <c r="Y14" s="25"/>
      <c r="Z14" s="25"/>
      <c r="AA14" s="25"/>
      <c r="AB14" s="25"/>
      <c r="AC14" s="25"/>
      <c r="AD14" s="25"/>
      <c r="AE14" s="25"/>
      <c r="AF14" s="25"/>
      <c r="AG14" s="171"/>
      <c r="AH14" s="7"/>
      <c r="AI14" s="7"/>
      <c r="AJ14" s="7"/>
      <c r="AK14" s="7"/>
      <c r="AL14" s="7"/>
      <c r="AM14" s="7"/>
      <c r="AN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row>
    <row r="15" spans="1:66" ht="13.5" customHeight="1">
      <c r="A15" s="363"/>
      <c r="B15" s="364"/>
      <c r="C15" s="364"/>
      <c r="D15" s="364"/>
      <c r="E15" s="364"/>
      <c r="F15" s="364"/>
      <c r="G15" s="364"/>
      <c r="H15" s="364"/>
      <c r="I15" s="365"/>
      <c r="J15" s="341"/>
      <c r="K15" s="386"/>
      <c r="L15" s="14"/>
      <c r="M15" s="7"/>
      <c r="N15" s="7"/>
      <c r="O15" s="7"/>
      <c r="P15" s="7"/>
      <c r="Q15" s="7"/>
      <c r="R15" s="7"/>
      <c r="S15" s="7"/>
      <c r="T15" s="170"/>
      <c r="U15" s="25"/>
      <c r="V15" s="25"/>
      <c r="W15" s="25"/>
      <c r="X15" s="25"/>
      <c r="Y15" s="25"/>
      <c r="Z15" s="25"/>
      <c r="AA15" s="25"/>
      <c r="AB15" s="25"/>
      <c r="AC15" s="25"/>
      <c r="AD15" s="25"/>
      <c r="AE15" s="25"/>
      <c r="AF15" s="25"/>
      <c r="AG15" s="171"/>
      <c r="AH15" s="17" t="s">
        <v>255</v>
      </c>
      <c r="AI15" s="18" t="s">
        <v>168</v>
      </c>
      <c r="AJ15" s="18" t="s">
        <v>269</v>
      </c>
      <c r="AK15" s="18" t="s">
        <v>270</v>
      </c>
      <c r="AL15" s="19" t="s">
        <v>268</v>
      </c>
      <c r="AM15" s="7"/>
      <c r="AN15" s="15"/>
      <c r="AO15" s="15"/>
      <c r="AP15" s="15"/>
      <c r="AQ15" s="15"/>
      <c r="AR15" s="15"/>
      <c r="AS15" s="15"/>
      <c r="AT15" s="15"/>
      <c r="AU15" s="15"/>
      <c r="AV15" s="15"/>
      <c r="AW15" s="15"/>
      <c r="AX15" s="15"/>
      <c r="AY15" s="15"/>
      <c r="AZ15" s="15"/>
      <c r="BA15" s="15"/>
      <c r="BB15" s="15"/>
      <c r="BC15" s="15"/>
      <c r="BD15" s="15"/>
      <c r="BE15" s="15"/>
      <c r="BF15" s="15"/>
      <c r="BG15" s="15"/>
      <c r="BH15" s="15"/>
      <c r="BJ15" s="7"/>
      <c r="BK15" s="7"/>
      <c r="BL15" s="7"/>
      <c r="BM15" s="7"/>
      <c r="BN15" s="7"/>
    </row>
    <row r="16" spans="1:66" ht="13.5" customHeight="1">
      <c r="A16" s="374"/>
      <c r="B16" s="375"/>
      <c r="C16" s="375"/>
      <c r="D16" s="375"/>
      <c r="E16" s="375"/>
      <c r="F16" s="375"/>
      <c r="G16" s="375"/>
      <c r="H16" s="375"/>
      <c r="I16" s="376"/>
      <c r="J16" s="343"/>
      <c r="K16" s="387"/>
      <c r="L16" s="14"/>
      <c r="M16" s="7"/>
      <c r="N16" s="7"/>
      <c r="O16" s="7"/>
      <c r="P16" s="7"/>
      <c r="Q16" s="7"/>
      <c r="R16" s="7"/>
      <c r="S16" s="7"/>
      <c r="T16" s="170"/>
      <c r="U16" s="25"/>
      <c r="V16" s="25"/>
      <c r="W16" s="25"/>
      <c r="X16" s="25"/>
      <c r="Y16" s="25"/>
      <c r="Z16" s="25"/>
      <c r="AA16" s="25"/>
      <c r="AB16" s="25"/>
      <c r="AC16" s="25"/>
      <c r="AD16" s="25"/>
      <c r="AE16" s="25"/>
      <c r="AF16" s="25"/>
      <c r="AG16" s="171"/>
      <c r="AH16" s="17" t="s">
        <v>269</v>
      </c>
      <c r="AI16" s="18" t="s">
        <v>270</v>
      </c>
      <c r="AJ16" s="37" t="s">
        <v>268</v>
      </c>
      <c r="AK16" s="37" t="s">
        <v>272</v>
      </c>
      <c r="AL16" s="39" t="s">
        <v>271</v>
      </c>
      <c r="AM16" s="370">
        <v>2</v>
      </c>
      <c r="AN16" s="344"/>
      <c r="AO16" s="370">
        <v>3</v>
      </c>
      <c r="AP16" s="344"/>
      <c r="AQ16" s="370">
        <v>4</v>
      </c>
      <c r="AR16" s="344"/>
      <c r="AS16" s="370">
        <v>5</v>
      </c>
      <c r="AT16" s="344"/>
      <c r="AU16" s="370">
        <v>6</v>
      </c>
      <c r="AV16" s="344"/>
      <c r="AW16" s="370">
        <v>7</v>
      </c>
      <c r="AX16" s="344"/>
      <c r="AY16" s="370">
        <v>8</v>
      </c>
      <c r="AZ16" s="344"/>
      <c r="BA16" s="370">
        <v>9</v>
      </c>
      <c r="BB16" s="344"/>
      <c r="BC16" s="370">
        <v>10</v>
      </c>
      <c r="BD16" s="344"/>
      <c r="BE16" s="370">
        <v>11</v>
      </c>
      <c r="BF16" s="344"/>
      <c r="BG16" s="370">
        <v>12</v>
      </c>
      <c r="BH16" s="371"/>
      <c r="BI16" s="371"/>
      <c r="BJ16" s="344"/>
      <c r="BK16" s="7"/>
      <c r="BL16" s="16" t="s">
        <v>273</v>
      </c>
      <c r="BM16" s="11" t="s">
        <v>251</v>
      </c>
      <c r="BN16" s="88">
        <f>(AO17*2+AQ17*3+AS17*4+AU17*5+AW17*6+AY17*5+BA17*4+BC17*3+BE17*2+BI17*1)/36</f>
        <v>0</v>
      </c>
    </row>
    <row r="17" spans="1:66" ht="13.5" customHeight="1">
      <c r="A17" s="363"/>
      <c r="B17" s="364"/>
      <c r="C17" s="364"/>
      <c r="D17" s="364"/>
      <c r="E17" s="364"/>
      <c r="F17" s="364"/>
      <c r="G17" s="364"/>
      <c r="H17" s="364"/>
      <c r="I17" s="365"/>
      <c r="J17" s="341"/>
      <c r="K17" s="386"/>
      <c r="L17" s="14"/>
      <c r="M17" s="12"/>
      <c r="N17" s="12"/>
      <c r="O17" s="12"/>
      <c r="P17" s="12"/>
      <c r="Q17" s="7"/>
      <c r="R17" s="7"/>
      <c r="S17" s="7"/>
      <c r="T17" s="170"/>
      <c r="U17" s="25"/>
      <c r="V17" s="25"/>
      <c r="W17" s="25"/>
      <c r="X17" s="25"/>
      <c r="Y17" s="25"/>
      <c r="Z17" s="25"/>
      <c r="AA17" s="25"/>
      <c r="AB17" s="25"/>
      <c r="AC17" s="25"/>
      <c r="AD17" s="25"/>
      <c r="AE17" s="25"/>
      <c r="AF17" s="25"/>
      <c r="AG17" s="171"/>
      <c r="AH17" s="286">
        <f>ROUNDUP((J19*5+AJ9*2.5),0)</f>
        <v>0</v>
      </c>
      <c r="AI17" s="287"/>
      <c r="AJ17" s="287"/>
      <c r="AK17" s="287"/>
      <c r="AL17" s="288"/>
      <c r="AM17" s="357" t="s">
        <v>356</v>
      </c>
      <c r="AN17" s="358"/>
      <c r="AO17" s="343"/>
      <c r="AP17" s="344"/>
      <c r="AQ17" s="341"/>
      <c r="AR17" s="342"/>
      <c r="AS17" s="343"/>
      <c r="AT17" s="344"/>
      <c r="AU17" s="341"/>
      <c r="AV17" s="342"/>
      <c r="AW17" s="343"/>
      <c r="AX17" s="344"/>
      <c r="AY17" s="341"/>
      <c r="AZ17" s="342"/>
      <c r="BA17" s="343"/>
      <c r="BB17" s="344"/>
      <c r="BC17" s="341"/>
      <c r="BD17" s="342"/>
      <c r="BE17" s="343"/>
      <c r="BF17" s="344"/>
      <c r="BG17" s="110"/>
      <c r="BH17" s="57" t="s">
        <v>159</v>
      </c>
      <c r="BI17" s="359">
        <f>BG17+AJ9</f>
        <v>0</v>
      </c>
      <c r="BJ17" s="344"/>
      <c r="BK17" s="7"/>
      <c r="BL17" s="16" t="s">
        <v>274</v>
      </c>
      <c r="BM17" s="11" t="s">
        <v>251</v>
      </c>
      <c r="BN17" s="87">
        <f>SQRT((AO17^2*2+AQ17^2*3+AS17^2*4+AU17^2*5+AW17^2*6+AY17^2*5+BA17^2*4+BC17^2*3+BE17^2*2+BI17^2*1)/36-BN16)</f>
        <v>0</v>
      </c>
    </row>
    <row r="18" spans="1:66" ht="13.5" customHeight="1">
      <c r="A18" s="374"/>
      <c r="B18" s="375"/>
      <c r="C18" s="375"/>
      <c r="D18" s="375"/>
      <c r="E18" s="375"/>
      <c r="F18" s="375"/>
      <c r="G18" s="375"/>
      <c r="H18" s="375"/>
      <c r="I18" s="376"/>
      <c r="J18" s="343"/>
      <c r="K18" s="387"/>
      <c r="L18" s="14"/>
      <c r="M18" s="12"/>
      <c r="N18" s="12"/>
      <c r="O18" s="7"/>
      <c r="P18" s="7"/>
      <c r="Q18" s="7"/>
      <c r="R18" s="7"/>
      <c r="S18" s="7"/>
      <c r="T18" s="170"/>
      <c r="U18" s="25"/>
      <c r="V18" s="25"/>
      <c r="W18" s="25"/>
      <c r="X18" s="25"/>
      <c r="Y18" s="25"/>
      <c r="Z18" s="25"/>
      <c r="AA18" s="25"/>
      <c r="AB18" s="25"/>
      <c r="AC18" s="25"/>
      <c r="AD18" s="25"/>
      <c r="AE18" s="25"/>
      <c r="AF18" s="25"/>
      <c r="AG18" s="171"/>
      <c r="AH18" s="15"/>
      <c r="AI18" s="15"/>
      <c r="AJ18" s="29" t="s">
        <v>377</v>
      </c>
      <c r="AK18" s="29" t="s">
        <v>353</v>
      </c>
      <c r="AL18" s="29" t="s">
        <v>354</v>
      </c>
      <c r="AM18" s="29" t="s">
        <v>355</v>
      </c>
      <c r="AN18" s="29" t="s">
        <v>619</v>
      </c>
      <c r="AO18" s="29" t="s">
        <v>620</v>
      </c>
      <c r="AP18" s="29" t="s">
        <v>169</v>
      </c>
      <c r="AQ18" s="29" t="s">
        <v>170</v>
      </c>
      <c r="AR18" s="29" t="s">
        <v>171</v>
      </c>
      <c r="AS18" s="29" t="s">
        <v>178</v>
      </c>
      <c r="AT18" s="29" t="s">
        <v>621</v>
      </c>
      <c r="AU18" s="29" t="s">
        <v>354</v>
      </c>
      <c r="AV18" s="29" t="s">
        <v>376</v>
      </c>
      <c r="AW18" s="329">
        <f>AH17-SUM(AO17:BG17)</f>
        <v>0</v>
      </c>
      <c r="AX18" s="329"/>
      <c r="AZ18" s="29" t="s">
        <v>377</v>
      </c>
      <c r="BA18" s="29" t="s">
        <v>353</v>
      </c>
      <c r="BB18" s="29" t="s">
        <v>354</v>
      </c>
      <c r="BC18" s="29" t="s">
        <v>355</v>
      </c>
      <c r="BD18" s="29" t="s">
        <v>354</v>
      </c>
      <c r="BE18" s="29" t="s">
        <v>352</v>
      </c>
      <c r="BF18" s="29" t="s">
        <v>351</v>
      </c>
      <c r="BG18" s="29" t="s">
        <v>167</v>
      </c>
      <c r="BH18" s="29" t="s">
        <v>357</v>
      </c>
      <c r="BI18" s="366">
        <f>J19+5</f>
        <v>5</v>
      </c>
      <c r="BJ18" s="366"/>
      <c r="BK18" s="7"/>
      <c r="BL18" s="7"/>
      <c r="BM18" s="7"/>
      <c r="BN18" s="7"/>
    </row>
    <row r="19" spans="1:66" ht="13.5" customHeight="1">
      <c r="A19" s="338" t="s">
        <v>154</v>
      </c>
      <c r="B19" s="339"/>
      <c r="C19" s="339"/>
      <c r="D19" s="339"/>
      <c r="E19" s="339"/>
      <c r="F19" s="339"/>
      <c r="G19" s="339"/>
      <c r="H19" s="339"/>
      <c r="I19" s="340"/>
      <c r="J19" s="372">
        <f>SUM(J14:L18)</f>
        <v>0</v>
      </c>
      <c r="K19" s="373"/>
      <c r="L19" s="14"/>
      <c r="M19" s="17" t="s">
        <v>190</v>
      </c>
      <c r="N19" s="18" t="s">
        <v>191</v>
      </c>
      <c r="O19" s="19" t="s">
        <v>167</v>
      </c>
      <c r="P19" s="343"/>
      <c r="Q19" s="390"/>
      <c r="R19" s="387"/>
      <c r="S19" s="7"/>
      <c r="T19" s="172"/>
      <c r="U19" s="173"/>
      <c r="V19" s="173"/>
      <c r="W19" s="173"/>
      <c r="X19" s="173"/>
      <c r="Y19" s="173"/>
      <c r="Z19" s="173"/>
      <c r="AA19" s="173"/>
      <c r="AB19" s="173"/>
      <c r="AC19" s="173"/>
      <c r="AD19" s="173"/>
      <c r="AE19" s="173"/>
      <c r="AF19" s="173"/>
      <c r="AG19" s="174"/>
      <c r="AH19" s="26" t="s">
        <v>477</v>
      </c>
      <c r="AI19" s="31" t="s">
        <v>264</v>
      </c>
      <c r="AJ19" s="27" t="s">
        <v>265</v>
      </c>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7"/>
      <c r="BJ19" s="7"/>
      <c r="BK19" s="7"/>
      <c r="BL19" s="7"/>
      <c r="BM19" s="7"/>
      <c r="BN19" s="7"/>
    </row>
    <row r="20" spans="1:66" ht="13.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154"/>
      <c r="AI20" s="155"/>
      <c r="AJ20" s="155" t="s">
        <v>622</v>
      </c>
      <c r="AK20" s="155" t="s">
        <v>185</v>
      </c>
      <c r="AL20" s="155"/>
      <c r="AM20" s="156"/>
      <c r="AN20" s="17" t="s">
        <v>165</v>
      </c>
      <c r="AO20" s="18" t="s">
        <v>478</v>
      </c>
      <c r="AP20" s="19" t="s">
        <v>167</v>
      </c>
      <c r="AQ20" s="23" t="s">
        <v>199</v>
      </c>
      <c r="AR20" s="24" t="s">
        <v>200</v>
      </c>
      <c r="AS20" s="154"/>
      <c r="AT20" s="155"/>
      <c r="AU20" s="155" t="s">
        <v>186</v>
      </c>
      <c r="AV20" s="155" t="s">
        <v>185</v>
      </c>
      <c r="AW20" s="155"/>
      <c r="AX20" s="156"/>
      <c r="AY20" s="17" t="s">
        <v>165</v>
      </c>
      <c r="AZ20" s="18" t="s">
        <v>478</v>
      </c>
      <c r="BA20" s="19" t="s">
        <v>167</v>
      </c>
      <c r="BB20" s="23" t="s">
        <v>199</v>
      </c>
      <c r="BC20" s="24" t="s">
        <v>200</v>
      </c>
      <c r="BD20" s="154"/>
      <c r="BE20" s="155"/>
      <c r="BF20" s="155" t="s">
        <v>186</v>
      </c>
      <c r="BG20" s="155" t="s">
        <v>185</v>
      </c>
      <c r="BH20" s="155"/>
      <c r="BI20" s="156"/>
      <c r="BJ20" s="17" t="s">
        <v>165</v>
      </c>
      <c r="BK20" s="18" t="s">
        <v>478</v>
      </c>
      <c r="BL20" s="19" t="s">
        <v>167</v>
      </c>
      <c r="BM20" s="23" t="s">
        <v>199</v>
      </c>
      <c r="BN20" s="24" t="s">
        <v>200</v>
      </c>
    </row>
    <row r="21" spans="1:66" ht="13.5" customHeight="1">
      <c r="A21" s="17" t="s">
        <v>177</v>
      </c>
      <c r="B21" s="18" t="s">
        <v>201</v>
      </c>
      <c r="C21" s="18" t="s">
        <v>295</v>
      </c>
      <c r="D21" s="19" t="s">
        <v>180</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25"/>
      <c r="AI21" s="326"/>
      <c r="AJ21" s="326"/>
      <c r="AK21" s="326"/>
      <c r="AL21" s="326"/>
      <c r="AM21" s="327"/>
      <c r="AN21" s="335" t="str">
        <f>計算シート!B24</f>
        <v/>
      </c>
      <c r="AO21" s="318"/>
      <c r="AP21" s="336"/>
      <c r="AQ21" s="328"/>
      <c r="AR21" s="328"/>
      <c r="AS21" s="325"/>
      <c r="AT21" s="326"/>
      <c r="AU21" s="326"/>
      <c r="AV21" s="326"/>
      <c r="AW21" s="326"/>
      <c r="AX21" s="327"/>
      <c r="AY21" s="335" t="str">
        <f>計算シート!E24</f>
        <v/>
      </c>
      <c r="AZ21" s="318"/>
      <c r="BA21" s="336"/>
      <c r="BB21" s="328"/>
      <c r="BC21" s="328"/>
      <c r="BD21" s="325"/>
      <c r="BE21" s="326"/>
      <c r="BF21" s="326"/>
      <c r="BG21" s="326"/>
      <c r="BH21" s="326"/>
      <c r="BI21" s="327"/>
      <c r="BJ21" s="335" t="str">
        <f>計算シート!H24</f>
        <v/>
      </c>
      <c r="BK21" s="318"/>
      <c r="BL21" s="336"/>
      <c r="BM21" s="328"/>
      <c r="BN21" s="337"/>
    </row>
    <row r="22" spans="1:66" ht="13.5" customHeight="1">
      <c r="A22" s="17" t="s">
        <v>184</v>
      </c>
      <c r="B22" s="19" t="s">
        <v>185</v>
      </c>
      <c r="C22" s="305" t="str">
        <f>計算シート!A3</f>
        <v/>
      </c>
      <c r="D22" s="318"/>
      <c r="E22" s="9" t="s">
        <v>178</v>
      </c>
      <c r="F22" s="9" t="s">
        <v>179</v>
      </c>
      <c r="G22" s="9" t="s">
        <v>215</v>
      </c>
      <c r="H22" s="17" t="s">
        <v>216</v>
      </c>
      <c r="I22" s="19" t="s">
        <v>187</v>
      </c>
      <c r="J22" s="305" t="str">
        <f>計算シート!B3</f>
        <v/>
      </c>
      <c r="K22" s="306"/>
      <c r="L22" s="17" t="s">
        <v>217</v>
      </c>
      <c r="M22" s="18" t="s">
        <v>218</v>
      </c>
      <c r="N22" s="19" t="s">
        <v>219</v>
      </c>
      <c r="O22" s="111" t="str">
        <f>計算シート!H3</f>
        <v/>
      </c>
      <c r="P22" s="11" t="s">
        <v>158</v>
      </c>
      <c r="Q22" s="112" t="str">
        <f>計算シート!I3</f>
        <v/>
      </c>
      <c r="R22" s="17" t="s">
        <v>220</v>
      </c>
      <c r="S22" s="18" t="s">
        <v>192</v>
      </c>
      <c r="T22" s="19" t="s">
        <v>221</v>
      </c>
      <c r="U22" s="13" t="s">
        <v>223</v>
      </c>
      <c r="V22" s="9" t="s">
        <v>228</v>
      </c>
      <c r="W22" s="9" t="s">
        <v>222</v>
      </c>
      <c r="X22" s="9" t="s">
        <v>229</v>
      </c>
      <c r="Y22" s="9" t="s">
        <v>230</v>
      </c>
      <c r="Z22" s="9" t="s">
        <v>222</v>
      </c>
      <c r="AA22" s="9" t="s">
        <v>224</v>
      </c>
      <c r="AB22" s="9" t="s">
        <v>229</v>
      </c>
      <c r="AC22" s="9" t="s">
        <v>231</v>
      </c>
      <c r="AD22" s="9" t="s">
        <v>232</v>
      </c>
      <c r="AE22" s="10" t="s">
        <v>224</v>
      </c>
      <c r="AF22" s="7"/>
      <c r="AG22" s="7"/>
      <c r="AH22" s="298"/>
      <c r="AI22" s="299"/>
      <c r="AJ22" s="299"/>
      <c r="AK22" s="299"/>
      <c r="AL22" s="299"/>
      <c r="AM22" s="307"/>
      <c r="AN22" s="308" t="str">
        <f>計算シート!B26</f>
        <v/>
      </c>
      <c r="AO22" s="309"/>
      <c r="AP22" s="310"/>
      <c r="AQ22" s="311"/>
      <c r="AR22" s="311"/>
      <c r="AS22" s="298"/>
      <c r="AT22" s="299"/>
      <c r="AU22" s="299"/>
      <c r="AV22" s="299"/>
      <c r="AW22" s="299"/>
      <c r="AX22" s="307"/>
      <c r="AY22" s="308" t="str">
        <f>計算シート!E26</f>
        <v/>
      </c>
      <c r="AZ22" s="309"/>
      <c r="BA22" s="310"/>
      <c r="BB22" s="311"/>
      <c r="BC22" s="311"/>
      <c r="BD22" s="298"/>
      <c r="BE22" s="299"/>
      <c r="BF22" s="299"/>
      <c r="BG22" s="299"/>
      <c r="BH22" s="299"/>
      <c r="BI22" s="307"/>
      <c r="BJ22" s="308" t="str">
        <f>計算シート!H26</f>
        <v/>
      </c>
      <c r="BK22" s="309"/>
      <c r="BL22" s="310"/>
      <c r="BM22" s="311"/>
      <c r="BN22" s="347"/>
    </row>
    <row r="23" spans="1:66" ht="13.5" customHeight="1">
      <c r="A23" s="17" t="s">
        <v>225</v>
      </c>
      <c r="B23" s="19" t="s">
        <v>233</v>
      </c>
      <c r="C23" s="305" t="str">
        <f>計算シート!G3</f>
        <v/>
      </c>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06"/>
      <c r="AF23" s="7"/>
      <c r="AG23" s="7"/>
      <c r="AH23" s="325"/>
      <c r="AI23" s="326"/>
      <c r="AJ23" s="326"/>
      <c r="AK23" s="326"/>
      <c r="AL23" s="326"/>
      <c r="AM23" s="327"/>
      <c r="AN23" s="335" t="str">
        <f>計算シート!B28</f>
        <v/>
      </c>
      <c r="AO23" s="318"/>
      <c r="AP23" s="336"/>
      <c r="AQ23" s="328"/>
      <c r="AR23" s="328"/>
      <c r="AS23" s="325"/>
      <c r="AT23" s="326"/>
      <c r="AU23" s="326"/>
      <c r="AV23" s="326"/>
      <c r="AW23" s="326"/>
      <c r="AX23" s="327"/>
      <c r="AY23" s="335" t="str">
        <f>計算シート!E28</f>
        <v/>
      </c>
      <c r="AZ23" s="318"/>
      <c r="BA23" s="336"/>
      <c r="BB23" s="328"/>
      <c r="BC23" s="328"/>
      <c r="BD23" s="325"/>
      <c r="BE23" s="326"/>
      <c r="BF23" s="326"/>
      <c r="BG23" s="326"/>
      <c r="BH23" s="326"/>
      <c r="BI23" s="327"/>
      <c r="BJ23" s="335" t="str">
        <f>計算シート!H28</f>
        <v/>
      </c>
      <c r="BK23" s="318"/>
      <c r="BL23" s="336"/>
      <c r="BM23" s="328"/>
      <c r="BN23" s="337"/>
    </row>
    <row r="24" spans="1:66" ht="13.5" customHeight="1">
      <c r="A24" s="17" t="s">
        <v>234</v>
      </c>
      <c r="B24" s="19" t="s">
        <v>185</v>
      </c>
      <c r="C24" s="312" t="str">
        <f>計算シート!A5</f>
        <v/>
      </c>
      <c r="D24" s="309"/>
      <c r="E24" s="89" t="s">
        <v>235</v>
      </c>
      <c r="F24" s="89" t="s">
        <v>236</v>
      </c>
      <c r="G24" s="89" t="s">
        <v>237</v>
      </c>
      <c r="H24" s="17" t="s">
        <v>238</v>
      </c>
      <c r="I24" s="19" t="s">
        <v>239</v>
      </c>
      <c r="J24" s="312" t="str">
        <f>計算シート!B5</f>
        <v/>
      </c>
      <c r="K24" s="313"/>
      <c r="L24" s="17" t="s">
        <v>240</v>
      </c>
      <c r="M24" s="18" t="s">
        <v>241</v>
      </c>
      <c r="N24" s="19" t="s">
        <v>242</v>
      </c>
      <c r="O24" s="190" t="str">
        <f>計算シート!H5</f>
        <v/>
      </c>
      <c r="P24" s="189" t="s">
        <v>243</v>
      </c>
      <c r="Q24" s="191" t="str">
        <f>計算シート!I5</f>
        <v/>
      </c>
      <c r="R24" s="17" t="s">
        <v>231</v>
      </c>
      <c r="S24" s="18" t="s">
        <v>232</v>
      </c>
      <c r="T24" s="19" t="s">
        <v>221</v>
      </c>
      <c r="U24" s="192" t="s">
        <v>223</v>
      </c>
      <c r="V24" s="89" t="s">
        <v>228</v>
      </c>
      <c r="W24" s="89" t="s">
        <v>222</v>
      </c>
      <c r="X24" s="89" t="s">
        <v>229</v>
      </c>
      <c r="Y24" s="89" t="s">
        <v>230</v>
      </c>
      <c r="Z24" s="89" t="s">
        <v>222</v>
      </c>
      <c r="AA24" s="89" t="s">
        <v>224</v>
      </c>
      <c r="AB24" s="89" t="s">
        <v>229</v>
      </c>
      <c r="AC24" s="89" t="s">
        <v>231</v>
      </c>
      <c r="AD24" s="89" t="s">
        <v>232</v>
      </c>
      <c r="AE24" s="90" t="s">
        <v>224</v>
      </c>
      <c r="AF24" s="7"/>
      <c r="AG24" s="7"/>
      <c r="AH24" s="298"/>
      <c r="AI24" s="299"/>
      <c r="AJ24" s="299"/>
      <c r="AK24" s="299"/>
      <c r="AL24" s="299"/>
      <c r="AM24" s="307"/>
      <c r="AN24" s="308" t="str">
        <f>計算シート!B30</f>
        <v/>
      </c>
      <c r="AO24" s="309"/>
      <c r="AP24" s="310"/>
      <c r="AQ24" s="311"/>
      <c r="AR24" s="311"/>
      <c r="AS24" s="298"/>
      <c r="AT24" s="299"/>
      <c r="AU24" s="299"/>
      <c r="AV24" s="299"/>
      <c r="AW24" s="299"/>
      <c r="AX24" s="307"/>
      <c r="AY24" s="308" t="str">
        <f>計算シート!E30</f>
        <v/>
      </c>
      <c r="AZ24" s="309"/>
      <c r="BA24" s="310"/>
      <c r="BB24" s="311"/>
      <c r="BC24" s="311"/>
      <c r="BD24" s="298"/>
      <c r="BE24" s="299"/>
      <c r="BF24" s="299"/>
      <c r="BG24" s="299"/>
      <c r="BH24" s="299"/>
      <c r="BI24" s="307"/>
      <c r="BJ24" s="308" t="str">
        <f>計算シート!H30</f>
        <v/>
      </c>
      <c r="BK24" s="309"/>
      <c r="BL24" s="310"/>
      <c r="BM24" s="311"/>
      <c r="BN24" s="347"/>
    </row>
    <row r="25" spans="1:66" ht="13.5" customHeight="1">
      <c r="A25" s="17" t="s">
        <v>225</v>
      </c>
      <c r="B25" s="19" t="s">
        <v>233</v>
      </c>
      <c r="C25" s="312" t="str">
        <f>計算シート!G5</f>
        <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13"/>
      <c r="AF25" s="7"/>
      <c r="AG25" s="7"/>
      <c r="AH25" s="325"/>
      <c r="AI25" s="326"/>
      <c r="AJ25" s="326"/>
      <c r="AK25" s="326"/>
      <c r="AL25" s="326"/>
      <c r="AM25" s="327"/>
      <c r="AN25" s="335" t="str">
        <f>計算シート!B32</f>
        <v/>
      </c>
      <c r="AO25" s="318"/>
      <c r="AP25" s="336"/>
      <c r="AQ25" s="328"/>
      <c r="AR25" s="328"/>
      <c r="AS25" s="325"/>
      <c r="AT25" s="326"/>
      <c r="AU25" s="326"/>
      <c r="AV25" s="326"/>
      <c r="AW25" s="326"/>
      <c r="AX25" s="327"/>
      <c r="AY25" s="335" t="str">
        <f>計算シート!E32</f>
        <v/>
      </c>
      <c r="AZ25" s="318"/>
      <c r="BA25" s="336"/>
      <c r="BB25" s="328"/>
      <c r="BC25" s="328"/>
      <c r="BD25" s="325"/>
      <c r="BE25" s="326"/>
      <c r="BF25" s="326"/>
      <c r="BG25" s="326"/>
      <c r="BH25" s="326"/>
      <c r="BI25" s="327"/>
      <c r="BJ25" s="335" t="str">
        <f>計算シート!H32</f>
        <v/>
      </c>
      <c r="BK25" s="318"/>
      <c r="BL25" s="336"/>
      <c r="BM25" s="328"/>
      <c r="BN25" s="337"/>
    </row>
    <row r="26" spans="1:66" ht="13.5" customHeight="1">
      <c r="A26" s="17" t="s">
        <v>234</v>
      </c>
      <c r="B26" s="19" t="s">
        <v>185</v>
      </c>
      <c r="C26" s="305" t="str">
        <f>計算シート!A7</f>
        <v/>
      </c>
      <c r="D26" s="318"/>
      <c r="E26" s="9" t="s">
        <v>235</v>
      </c>
      <c r="F26" s="9" t="s">
        <v>236</v>
      </c>
      <c r="G26" s="9" t="s">
        <v>237</v>
      </c>
      <c r="H26" s="17" t="s">
        <v>238</v>
      </c>
      <c r="I26" s="19" t="s">
        <v>239</v>
      </c>
      <c r="J26" s="305" t="str">
        <f>計算シート!B7</f>
        <v/>
      </c>
      <c r="K26" s="306"/>
      <c r="L26" s="17" t="s">
        <v>240</v>
      </c>
      <c r="M26" s="18" t="s">
        <v>241</v>
      </c>
      <c r="N26" s="19" t="s">
        <v>242</v>
      </c>
      <c r="O26" s="111" t="str">
        <f>計算シート!H7</f>
        <v/>
      </c>
      <c r="P26" s="11" t="s">
        <v>243</v>
      </c>
      <c r="Q26" s="112" t="str">
        <f>計算シート!I7</f>
        <v/>
      </c>
      <c r="R26" s="17" t="s">
        <v>231</v>
      </c>
      <c r="S26" s="18" t="s">
        <v>232</v>
      </c>
      <c r="T26" s="19" t="s">
        <v>221</v>
      </c>
      <c r="U26" s="13" t="s">
        <v>223</v>
      </c>
      <c r="V26" s="9" t="s">
        <v>228</v>
      </c>
      <c r="W26" s="9" t="s">
        <v>222</v>
      </c>
      <c r="X26" s="9" t="s">
        <v>229</v>
      </c>
      <c r="Y26" s="9" t="s">
        <v>230</v>
      </c>
      <c r="Z26" s="9" t="s">
        <v>222</v>
      </c>
      <c r="AA26" s="9" t="s">
        <v>224</v>
      </c>
      <c r="AB26" s="9" t="s">
        <v>229</v>
      </c>
      <c r="AC26" s="9" t="s">
        <v>231</v>
      </c>
      <c r="AD26" s="9" t="s">
        <v>232</v>
      </c>
      <c r="AE26" s="10" t="s">
        <v>224</v>
      </c>
      <c r="AF26" s="7"/>
      <c r="AG26" s="7"/>
    </row>
    <row r="27" spans="1:66" ht="13.5" customHeight="1">
      <c r="A27" s="17" t="s">
        <v>225</v>
      </c>
      <c r="B27" s="19" t="s">
        <v>233</v>
      </c>
      <c r="C27" s="305" t="str">
        <f>計算シート!G7</f>
        <v/>
      </c>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06"/>
      <c r="AF27" s="7"/>
      <c r="AG27" s="7"/>
      <c r="AH27" s="26" t="s">
        <v>175</v>
      </c>
      <c r="AI27" s="31" t="s">
        <v>176</v>
      </c>
      <c r="AJ27" s="31" t="s">
        <v>165</v>
      </c>
      <c r="AK27" s="27" t="s">
        <v>166</v>
      </c>
    </row>
    <row r="28" spans="1:66" ht="13.5" customHeight="1">
      <c r="A28" s="17" t="s">
        <v>234</v>
      </c>
      <c r="B28" s="19" t="s">
        <v>185</v>
      </c>
      <c r="C28" s="312" t="str">
        <f>計算シート!A9</f>
        <v/>
      </c>
      <c r="D28" s="309"/>
      <c r="E28" s="89" t="s">
        <v>235</v>
      </c>
      <c r="F28" s="89" t="s">
        <v>236</v>
      </c>
      <c r="G28" s="89" t="s">
        <v>237</v>
      </c>
      <c r="H28" s="17" t="s">
        <v>238</v>
      </c>
      <c r="I28" s="19" t="s">
        <v>239</v>
      </c>
      <c r="J28" s="312" t="str">
        <f>計算シート!B9</f>
        <v/>
      </c>
      <c r="K28" s="313"/>
      <c r="L28" s="17" t="s">
        <v>240</v>
      </c>
      <c r="M28" s="18" t="s">
        <v>241</v>
      </c>
      <c r="N28" s="19" t="s">
        <v>242</v>
      </c>
      <c r="O28" s="190" t="str">
        <f>計算シート!H9</f>
        <v/>
      </c>
      <c r="P28" s="189" t="s">
        <v>243</v>
      </c>
      <c r="Q28" s="191" t="str">
        <f>計算シート!I9</f>
        <v/>
      </c>
      <c r="R28" s="17" t="s">
        <v>231</v>
      </c>
      <c r="S28" s="18" t="s">
        <v>232</v>
      </c>
      <c r="T28" s="19" t="s">
        <v>221</v>
      </c>
      <c r="U28" s="192" t="s">
        <v>223</v>
      </c>
      <c r="V28" s="89" t="s">
        <v>228</v>
      </c>
      <c r="W28" s="89" t="s">
        <v>222</v>
      </c>
      <c r="X28" s="89" t="s">
        <v>229</v>
      </c>
      <c r="Y28" s="89" t="s">
        <v>230</v>
      </c>
      <c r="Z28" s="89" t="s">
        <v>222</v>
      </c>
      <c r="AA28" s="89" t="s">
        <v>224</v>
      </c>
      <c r="AB28" s="89" t="s">
        <v>229</v>
      </c>
      <c r="AC28" s="89" t="s">
        <v>231</v>
      </c>
      <c r="AD28" s="89" t="s">
        <v>232</v>
      </c>
      <c r="AE28" s="90" t="s">
        <v>224</v>
      </c>
      <c r="AF28" s="7"/>
      <c r="AG28" s="7"/>
      <c r="AH28" s="272" t="s">
        <v>183</v>
      </c>
      <c r="AI28" s="273"/>
      <c r="AJ28" s="273"/>
      <c r="AK28" s="273"/>
      <c r="AL28" s="273"/>
      <c r="AM28" s="273"/>
      <c r="AN28" s="273"/>
      <c r="AO28" s="273"/>
      <c r="AP28" s="274"/>
      <c r="AQ28" s="17" t="s">
        <v>262</v>
      </c>
      <c r="AR28" s="18" t="s">
        <v>194</v>
      </c>
      <c r="AS28" s="18" t="s">
        <v>263</v>
      </c>
      <c r="AT28" s="19" t="s">
        <v>268</v>
      </c>
      <c r="AU28" s="338" t="s">
        <v>227</v>
      </c>
      <c r="AV28" s="339"/>
      <c r="AW28" s="339"/>
      <c r="AX28" s="339"/>
      <c r="AY28" s="339"/>
      <c r="AZ28" s="339"/>
      <c r="BA28" s="339"/>
      <c r="BB28" s="339"/>
      <c r="BC28" s="339"/>
      <c r="BD28" s="339"/>
      <c r="BE28" s="339"/>
      <c r="BF28" s="339"/>
      <c r="BG28" s="339"/>
      <c r="BH28" s="339"/>
      <c r="BI28" s="339"/>
      <c r="BJ28" s="339"/>
      <c r="BK28" s="339"/>
      <c r="BL28" s="339"/>
      <c r="BM28" s="339"/>
      <c r="BN28" s="340"/>
    </row>
    <row r="29" spans="1:66" ht="13.5" customHeight="1">
      <c r="A29" s="17" t="s">
        <v>225</v>
      </c>
      <c r="B29" s="19" t="s">
        <v>233</v>
      </c>
      <c r="C29" s="312" t="str">
        <f>計算シート!G9</f>
        <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13"/>
      <c r="AF29" s="7"/>
      <c r="AH29" s="330"/>
      <c r="AI29" s="331"/>
      <c r="AJ29" s="331"/>
      <c r="AK29" s="331"/>
      <c r="AL29" s="331"/>
      <c r="AM29" s="331"/>
      <c r="AN29" s="331"/>
      <c r="AO29" s="331"/>
      <c r="AP29" s="332"/>
      <c r="AQ29" s="304" t="str">
        <f>計算シート!A36</f>
        <v/>
      </c>
      <c r="AR29" s="304"/>
      <c r="AS29" s="304"/>
      <c r="AT29" s="304"/>
      <c r="AU29" s="305" t="str">
        <f>計算シート!B36</f>
        <v/>
      </c>
      <c r="AV29" s="333"/>
      <c r="AW29" s="333"/>
      <c r="AX29" s="333"/>
      <c r="AY29" s="333"/>
      <c r="AZ29" s="333"/>
      <c r="BA29" s="333"/>
      <c r="BB29" s="333"/>
      <c r="BC29" s="333"/>
      <c r="BD29" s="333"/>
      <c r="BE29" s="333"/>
      <c r="BF29" s="333"/>
      <c r="BG29" s="333"/>
      <c r="BH29" s="333"/>
      <c r="BI29" s="333"/>
      <c r="BJ29" s="333"/>
      <c r="BK29" s="333"/>
      <c r="BL29" s="333"/>
      <c r="BM29" s="333"/>
      <c r="BN29" s="334"/>
    </row>
    <row r="30" spans="1:66" ht="13.5" customHeight="1">
      <c r="A30" s="17" t="s">
        <v>234</v>
      </c>
      <c r="B30" s="19" t="s">
        <v>185</v>
      </c>
      <c r="C30" s="305" t="str">
        <f>計算シート!A11</f>
        <v/>
      </c>
      <c r="D30" s="318"/>
      <c r="E30" s="9" t="s">
        <v>235</v>
      </c>
      <c r="F30" s="9" t="s">
        <v>236</v>
      </c>
      <c r="G30" s="9" t="s">
        <v>237</v>
      </c>
      <c r="H30" s="17" t="s">
        <v>238</v>
      </c>
      <c r="I30" s="19" t="s">
        <v>239</v>
      </c>
      <c r="J30" s="305" t="str">
        <f>計算シート!B11</f>
        <v/>
      </c>
      <c r="K30" s="306"/>
      <c r="L30" s="17" t="s">
        <v>240</v>
      </c>
      <c r="M30" s="18" t="s">
        <v>241</v>
      </c>
      <c r="N30" s="19" t="s">
        <v>242</v>
      </c>
      <c r="O30" s="111" t="str">
        <f>計算シート!H11</f>
        <v/>
      </c>
      <c r="P30" s="11" t="s">
        <v>243</v>
      </c>
      <c r="Q30" s="112" t="str">
        <f>計算シート!I11</f>
        <v/>
      </c>
      <c r="R30" s="17" t="s">
        <v>231</v>
      </c>
      <c r="S30" s="18" t="s">
        <v>232</v>
      </c>
      <c r="T30" s="19" t="s">
        <v>221</v>
      </c>
      <c r="U30" s="13" t="s">
        <v>223</v>
      </c>
      <c r="V30" s="9" t="s">
        <v>228</v>
      </c>
      <c r="W30" s="9" t="s">
        <v>222</v>
      </c>
      <c r="X30" s="9" t="s">
        <v>229</v>
      </c>
      <c r="Y30" s="9" t="s">
        <v>230</v>
      </c>
      <c r="Z30" s="9" t="s">
        <v>222</v>
      </c>
      <c r="AA30" s="9" t="s">
        <v>224</v>
      </c>
      <c r="AB30" s="9" t="s">
        <v>229</v>
      </c>
      <c r="AC30" s="9" t="s">
        <v>231</v>
      </c>
      <c r="AD30" s="9" t="s">
        <v>232</v>
      </c>
      <c r="AE30" s="10" t="s">
        <v>224</v>
      </c>
      <c r="AF30" s="7"/>
      <c r="AG30" s="7"/>
      <c r="AH30" s="317"/>
      <c r="AI30" s="317"/>
      <c r="AJ30" s="317"/>
      <c r="AK30" s="317"/>
      <c r="AL30" s="317"/>
      <c r="AM30" s="317"/>
      <c r="AN30" s="317"/>
      <c r="AO30" s="317"/>
      <c r="AP30" s="317"/>
      <c r="AQ30" s="302" t="str">
        <f>計算シート!A38</f>
        <v/>
      </c>
      <c r="AR30" s="302"/>
      <c r="AS30" s="302"/>
      <c r="AT30" s="302"/>
      <c r="AU30" s="303" t="str">
        <f>計算シート!B38</f>
        <v/>
      </c>
      <c r="AV30" s="303"/>
      <c r="AW30" s="303"/>
      <c r="AX30" s="303"/>
      <c r="AY30" s="303"/>
      <c r="AZ30" s="303"/>
      <c r="BA30" s="303"/>
      <c r="BB30" s="303"/>
      <c r="BC30" s="303"/>
      <c r="BD30" s="303"/>
      <c r="BE30" s="303"/>
      <c r="BF30" s="303"/>
      <c r="BG30" s="303"/>
      <c r="BH30" s="303"/>
      <c r="BI30" s="303"/>
      <c r="BJ30" s="303"/>
      <c r="BK30" s="303"/>
      <c r="BL30" s="303"/>
      <c r="BM30" s="303"/>
      <c r="BN30" s="303"/>
    </row>
    <row r="31" spans="1:66" ht="13.5" customHeight="1">
      <c r="A31" s="17" t="s">
        <v>225</v>
      </c>
      <c r="B31" s="19" t="s">
        <v>233</v>
      </c>
      <c r="C31" s="305" t="str">
        <f>計算シート!G11</f>
        <v/>
      </c>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06"/>
      <c r="AF31" s="7"/>
      <c r="AG31" s="7"/>
      <c r="AH31" s="346"/>
      <c r="AI31" s="346"/>
      <c r="AJ31" s="346"/>
      <c r="AK31" s="346"/>
      <c r="AL31" s="346"/>
      <c r="AM31" s="346"/>
      <c r="AN31" s="346"/>
      <c r="AO31" s="346"/>
      <c r="AP31" s="346"/>
      <c r="AQ31" s="304" t="str">
        <f>計算シート!A40</f>
        <v/>
      </c>
      <c r="AR31" s="304"/>
      <c r="AS31" s="304"/>
      <c r="AT31" s="304"/>
      <c r="AU31" s="301" t="str">
        <f>計算シート!B40</f>
        <v/>
      </c>
      <c r="AV31" s="301"/>
      <c r="AW31" s="301"/>
      <c r="AX31" s="301"/>
      <c r="AY31" s="301"/>
      <c r="AZ31" s="301"/>
      <c r="BA31" s="301"/>
      <c r="BB31" s="301"/>
      <c r="BC31" s="301"/>
      <c r="BD31" s="301"/>
      <c r="BE31" s="301"/>
      <c r="BF31" s="301"/>
      <c r="BG31" s="301"/>
      <c r="BH31" s="301"/>
      <c r="BI31" s="301"/>
      <c r="BJ31" s="301"/>
      <c r="BK31" s="301"/>
      <c r="BL31" s="301"/>
      <c r="BM31" s="301"/>
      <c r="BN31" s="301"/>
    </row>
    <row r="32" spans="1:66" ht="13.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317"/>
      <c r="AI32" s="317"/>
      <c r="AJ32" s="317"/>
      <c r="AK32" s="317"/>
      <c r="AL32" s="317"/>
      <c r="AM32" s="317"/>
      <c r="AN32" s="317"/>
      <c r="AO32" s="317"/>
      <c r="AP32" s="317"/>
      <c r="AQ32" s="302" t="str">
        <f>計算シート!A42</f>
        <v/>
      </c>
      <c r="AR32" s="302"/>
      <c r="AS32" s="302"/>
      <c r="AT32" s="302"/>
      <c r="AU32" s="303" t="str">
        <f>計算シート!B42</f>
        <v/>
      </c>
      <c r="AV32" s="303"/>
      <c r="AW32" s="303"/>
      <c r="AX32" s="303"/>
      <c r="AY32" s="303"/>
      <c r="AZ32" s="303"/>
      <c r="BA32" s="303"/>
      <c r="BB32" s="303"/>
      <c r="BC32" s="303"/>
      <c r="BD32" s="303"/>
      <c r="BE32" s="303"/>
      <c r="BF32" s="303"/>
      <c r="BG32" s="303"/>
      <c r="BH32" s="303"/>
      <c r="BI32" s="303"/>
      <c r="BJ32" s="303"/>
      <c r="BK32" s="303"/>
      <c r="BL32" s="303"/>
      <c r="BM32" s="303"/>
      <c r="BN32" s="303"/>
    </row>
    <row r="33" spans="1:66" ht="13.5" customHeight="1">
      <c r="A33" s="26" t="s">
        <v>706</v>
      </c>
      <c r="B33" s="31" t="s">
        <v>258</v>
      </c>
      <c r="C33" s="30" t="s">
        <v>679</v>
      </c>
      <c r="D33" s="30" t="s">
        <v>194</v>
      </c>
      <c r="E33" s="168" t="s">
        <v>680</v>
      </c>
      <c r="F33" s="199"/>
      <c r="G33" s="199"/>
      <c r="H33" s="199"/>
      <c r="I33" s="199"/>
      <c r="J33" s="199"/>
      <c r="K33" s="199"/>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346"/>
      <c r="AI33" s="346"/>
      <c r="AJ33" s="346"/>
      <c r="AK33" s="346"/>
      <c r="AL33" s="346"/>
      <c r="AM33" s="346"/>
      <c r="AN33" s="346"/>
      <c r="AO33" s="346"/>
      <c r="AP33" s="346"/>
      <c r="AQ33" s="304" t="str">
        <f>計算シート!A44</f>
        <v/>
      </c>
      <c r="AR33" s="304"/>
      <c r="AS33" s="304"/>
      <c r="AT33" s="304"/>
      <c r="AU33" s="301" t="str">
        <f>計算シート!B44</f>
        <v/>
      </c>
      <c r="AV33" s="301"/>
      <c r="AW33" s="301"/>
      <c r="AX33" s="301"/>
      <c r="AY33" s="301"/>
      <c r="AZ33" s="301"/>
      <c r="BA33" s="301"/>
      <c r="BB33" s="301"/>
      <c r="BC33" s="301"/>
      <c r="BD33" s="301"/>
      <c r="BE33" s="301"/>
      <c r="BF33" s="301"/>
      <c r="BG33" s="301"/>
      <c r="BH33" s="301"/>
      <c r="BI33" s="301"/>
      <c r="BJ33" s="301"/>
      <c r="BK33" s="301"/>
      <c r="BL33" s="301"/>
      <c r="BM33" s="301"/>
      <c r="BN33" s="301"/>
    </row>
    <row r="34" spans="1:66" ht="13.5" customHeight="1">
      <c r="A34" s="17" t="s">
        <v>707</v>
      </c>
      <c r="B34" s="19" t="s">
        <v>708</v>
      </c>
      <c r="C34" s="314"/>
      <c r="D34" s="315"/>
      <c r="E34" s="253" t="s">
        <v>199</v>
      </c>
      <c r="F34" s="252" t="s">
        <v>200</v>
      </c>
      <c r="G34" s="38" t="s">
        <v>709</v>
      </c>
      <c r="H34" s="37" t="s">
        <v>710</v>
      </c>
      <c r="I34" s="39" t="s">
        <v>711</v>
      </c>
      <c r="J34" s="314"/>
      <c r="K34" s="316"/>
      <c r="L34" s="38" t="s">
        <v>715</v>
      </c>
      <c r="M34" s="37" t="s">
        <v>716</v>
      </c>
      <c r="N34" s="37" t="s">
        <v>740</v>
      </c>
      <c r="O34" s="37" t="s">
        <v>741</v>
      </c>
      <c r="P34" s="255" t="s">
        <v>742</v>
      </c>
      <c r="Q34" s="256" t="s">
        <v>743</v>
      </c>
      <c r="R34" s="155" t="s">
        <v>744</v>
      </c>
      <c r="S34" s="155" t="s">
        <v>745</v>
      </c>
      <c r="T34" s="155" t="s">
        <v>746</v>
      </c>
      <c r="U34" s="155" t="s">
        <v>747</v>
      </c>
      <c r="V34" s="155" t="s">
        <v>748</v>
      </c>
      <c r="W34" s="155" t="s">
        <v>718</v>
      </c>
      <c r="X34" s="155" t="s">
        <v>749</v>
      </c>
      <c r="Y34" s="155" t="s">
        <v>750</v>
      </c>
      <c r="Z34" s="155" t="s">
        <v>709</v>
      </c>
      <c r="AA34" s="155" t="s">
        <v>710</v>
      </c>
      <c r="AB34" s="156" t="s">
        <v>711</v>
      </c>
      <c r="AC34" s="388" t="str">
        <f>IF(C34="","",ROUNDUP((C34+1)*1.5,0))</f>
        <v/>
      </c>
      <c r="AD34" s="389"/>
      <c r="AE34" s="250"/>
      <c r="AF34" s="250"/>
      <c r="AG34" s="250"/>
      <c r="AH34" s="7" t="s">
        <v>377</v>
      </c>
      <c r="AI34" s="7" t="s">
        <v>526</v>
      </c>
      <c r="AJ34" s="7" t="s">
        <v>527</v>
      </c>
      <c r="AK34" s="7" t="s">
        <v>166</v>
      </c>
      <c r="AL34" s="7" t="s">
        <v>364</v>
      </c>
      <c r="AM34" s="7" t="s">
        <v>528</v>
      </c>
      <c r="AN34" s="7" t="s">
        <v>529</v>
      </c>
      <c r="AO34" s="7" t="s">
        <v>201</v>
      </c>
      <c r="AP34" s="7" t="s">
        <v>530</v>
      </c>
      <c r="AQ34" s="7" t="s">
        <v>177</v>
      </c>
      <c r="AR34" s="7" t="s">
        <v>364</v>
      </c>
      <c r="AS34" s="7" t="s">
        <v>532</v>
      </c>
      <c r="AT34" s="7" t="s">
        <v>531</v>
      </c>
      <c r="AU34" s="7" t="s">
        <v>533</v>
      </c>
      <c r="AV34" s="7" t="s">
        <v>534</v>
      </c>
      <c r="AW34" s="7" t="s">
        <v>246</v>
      </c>
      <c r="AX34" s="7" t="s">
        <v>376</v>
      </c>
      <c r="AY34" s="7" t="s">
        <v>262</v>
      </c>
      <c r="AZ34" s="7" t="s">
        <v>266</v>
      </c>
      <c r="BA34" s="7" t="s">
        <v>263</v>
      </c>
      <c r="BB34" s="7" t="s">
        <v>171</v>
      </c>
      <c r="BC34" s="7" t="s">
        <v>535</v>
      </c>
      <c r="BD34" s="7" t="s">
        <v>536</v>
      </c>
      <c r="BE34" s="7" t="s">
        <v>537</v>
      </c>
      <c r="BF34" s="7" t="s">
        <v>362</v>
      </c>
      <c r="BG34" s="7" t="s">
        <v>363</v>
      </c>
      <c r="BH34" s="7" t="s">
        <v>368</v>
      </c>
      <c r="BI34" s="7" t="s">
        <v>517</v>
      </c>
      <c r="BJ34" s="7" t="s">
        <v>370</v>
      </c>
      <c r="BK34" s="7" t="s">
        <v>371</v>
      </c>
      <c r="BL34" s="7" t="s">
        <v>372</v>
      </c>
      <c r="BM34" s="7" t="s">
        <v>373</v>
      </c>
      <c r="BN34" s="7" t="s">
        <v>516</v>
      </c>
    </row>
    <row r="35" spans="1:66" ht="13.5" customHeight="1">
      <c r="A35" s="17" t="s">
        <v>712</v>
      </c>
      <c r="B35" s="19" t="s">
        <v>713</v>
      </c>
      <c r="C35" s="319"/>
      <c r="D35" s="320"/>
      <c r="E35" s="253" t="s">
        <v>199</v>
      </c>
      <c r="F35" s="252" t="s">
        <v>200</v>
      </c>
      <c r="G35" s="38" t="s">
        <v>709</v>
      </c>
      <c r="H35" s="37" t="s">
        <v>710</v>
      </c>
      <c r="I35" s="39" t="s">
        <v>711</v>
      </c>
      <c r="J35" s="319"/>
      <c r="K35" s="321"/>
      <c r="L35" s="38" t="s">
        <v>715</v>
      </c>
      <c r="M35" s="37" t="s">
        <v>716</v>
      </c>
      <c r="N35" s="37" t="s">
        <v>740</v>
      </c>
      <c r="O35" s="37" t="s">
        <v>741</v>
      </c>
      <c r="P35" s="255" t="s">
        <v>742</v>
      </c>
      <c r="Q35" s="256" t="s">
        <v>743</v>
      </c>
      <c r="R35" s="155" t="s">
        <v>744</v>
      </c>
      <c r="S35" s="155" t="s">
        <v>745</v>
      </c>
      <c r="T35" s="155" t="s">
        <v>746</v>
      </c>
      <c r="U35" s="155" t="s">
        <v>751</v>
      </c>
      <c r="V35" s="155" t="s">
        <v>727</v>
      </c>
      <c r="W35" s="155" t="s">
        <v>718</v>
      </c>
      <c r="X35" s="155" t="s">
        <v>719</v>
      </c>
      <c r="Y35" s="155" t="s">
        <v>720</v>
      </c>
      <c r="Z35" s="155" t="s">
        <v>709</v>
      </c>
      <c r="AA35" s="155" t="s">
        <v>710</v>
      </c>
      <c r="AB35" s="156" t="s">
        <v>711</v>
      </c>
      <c r="AC35" s="388" t="str">
        <f>IF(C35="","",ROUNDUP((C35+1)*1.5,0))</f>
        <v/>
      </c>
      <c r="AD35" s="389"/>
      <c r="AE35" s="250"/>
      <c r="AF35" s="250"/>
      <c r="AG35" s="251"/>
      <c r="AH35" s="17" t="s">
        <v>181</v>
      </c>
      <c r="AI35" s="19" t="s">
        <v>182</v>
      </c>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row>
    <row r="36" spans="1:66" ht="13.5" customHeight="1">
      <c r="A36" s="198"/>
      <c r="B36" s="198"/>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38"/>
      <c r="AI36" s="37"/>
      <c r="AJ36" s="155"/>
      <c r="AK36" s="49"/>
      <c r="AL36" s="49"/>
      <c r="AM36" s="49"/>
      <c r="AN36" s="50"/>
      <c r="AO36" s="154" t="s">
        <v>375</v>
      </c>
      <c r="AP36" s="39" t="s">
        <v>640</v>
      </c>
      <c r="AQ36" s="51"/>
      <c r="AR36" s="155"/>
      <c r="AS36" s="155"/>
      <c r="AT36" s="155" t="s">
        <v>628</v>
      </c>
      <c r="AU36" s="155" t="s">
        <v>629</v>
      </c>
      <c r="AV36" s="155"/>
      <c r="AW36" s="155"/>
      <c r="AX36" s="156"/>
      <c r="AY36" s="272" t="s">
        <v>630</v>
      </c>
      <c r="AZ36" s="273"/>
      <c r="BA36" s="273"/>
      <c r="BB36" s="273"/>
      <c r="BC36" s="273"/>
      <c r="BD36" s="273"/>
      <c r="BE36" s="273"/>
      <c r="BF36" s="274"/>
      <c r="BG36" s="272" t="s">
        <v>635</v>
      </c>
      <c r="BH36" s="273"/>
      <c r="BI36" s="273"/>
      <c r="BJ36" s="273"/>
      <c r="BK36" s="273"/>
      <c r="BL36" s="273"/>
      <c r="BM36" s="273"/>
      <c r="BN36" s="274"/>
    </row>
    <row r="37" spans="1:66" ht="13.5" customHeight="1">
      <c r="A37" s="17" t="s">
        <v>244</v>
      </c>
      <c r="B37" s="19" t="s">
        <v>196</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169"/>
      <c r="AH37" s="272" t="s">
        <v>638</v>
      </c>
      <c r="AI37" s="273"/>
      <c r="AJ37" s="273"/>
      <c r="AK37" s="273"/>
      <c r="AL37" s="273"/>
      <c r="AM37" s="273"/>
      <c r="AN37" s="274"/>
      <c r="AO37" s="160"/>
      <c r="AP37" s="161"/>
      <c r="AQ37" s="314"/>
      <c r="AR37" s="315"/>
      <c r="AS37" s="315"/>
      <c r="AT37" s="315"/>
      <c r="AU37" s="315"/>
      <c r="AV37" s="315"/>
      <c r="AW37" s="315"/>
      <c r="AX37" s="316"/>
      <c r="AY37" s="314"/>
      <c r="AZ37" s="315"/>
      <c r="BA37" s="315"/>
      <c r="BB37" s="315"/>
      <c r="BC37" s="315"/>
      <c r="BD37" s="315"/>
      <c r="BE37" s="315"/>
      <c r="BF37" s="316"/>
      <c r="BG37" s="314"/>
      <c r="BH37" s="315"/>
      <c r="BI37" s="315"/>
      <c r="BJ37" s="315"/>
      <c r="BK37" s="315"/>
      <c r="BL37" s="315"/>
      <c r="BM37" s="315"/>
      <c r="BN37" s="316"/>
    </row>
    <row r="38" spans="1:66" ht="13.5" customHeight="1">
      <c r="A38" s="38" t="s">
        <v>187</v>
      </c>
      <c r="B38" s="39" t="s">
        <v>625</v>
      </c>
      <c r="C38" s="269"/>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1"/>
      <c r="AH38" s="272" t="s">
        <v>633</v>
      </c>
      <c r="AI38" s="273"/>
      <c r="AJ38" s="273"/>
      <c r="AK38" s="273"/>
      <c r="AL38" s="273"/>
      <c r="AM38" s="273"/>
      <c r="AN38" s="274"/>
      <c r="AO38" s="38"/>
      <c r="AP38" s="39"/>
      <c r="AQ38" s="298"/>
      <c r="AR38" s="299"/>
      <c r="AS38" s="299"/>
      <c r="AT38" s="299"/>
      <c r="AU38" s="299"/>
      <c r="AV38" s="299"/>
      <c r="AW38" s="299"/>
      <c r="AX38" s="300"/>
      <c r="AY38" s="322"/>
      <c r="AZ38" s="323"/>
      <c r="BA38" s="323"/>
      <c r="BB38" s="323"/>
      <c r="BC38" s="323"/>
      <c r="BD38" s="323"/>
      <c r="BE38" s="323"/>
      <c r="BF38" s="324"/>
      <c r="BG38" s="298"/>
      <c r="BH38" s="299"/>
      <c r="BI38" s="299"/>
      <c r="BJ38" s="299"/>
      <c r="BK38" s="299"/>
      <c r="BL38" s="299"/>
      <c r="BM38" s="299"/>
      <c r="BN38" s="300"/>
    </row>
    <row r="39" spans="1:66" ht="13.5" customHeight="1">
      <c r="A39" s="38" t="s">
        <v>662</v>
      </c>
      <c r="B39" s="37" t="s">
        <v>681</v>
      </c>
      <c r="C39" s="37" t="s">
        <v>533</v>
      </c>
      <c r="D39" s="37" t="s">
        <v>663</v>
      </c>
      <c r="E39" s="39" t="s">
        <v>178</v>
      </c>
      <c r="F39" s="283"/>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5"/>
      <c r="AH39" s="272" t="s">
        <v>634</v>
      </c>
      <c r="AI39" s="273"/>
      <c r="AJ39" s="273"/>
      <c r="AK39" s="273"/>
      <c r="AL39" s="273"/>
      <c r="AM39" s="273"/>
      <c r="AN39" s="274"/>
      <c r="AO39" s="286" t="str">
        <f>IF(AND(AQ39="",AY39="",BG39=""),"",SUM(AQ39:BN39))</f>
        <v/>
      </c>
      <c r="AP39" s="288"/>
      <c r="AQ39" s="345"/>
      <c r="AR39" s="328"/>
      <c r="AS39" s="328"/>
      <c r="AT39" s="328"/>
      <c r="AU39" s="328"/>
      <c r="AV39" s="328"/>
      <c r="AW39" s="328"/>
      <c r="AX39" s="337"/>
      <c r="AY39" s="345"/>
      <c r="AZ39" s="328"/>
      <c r="BA39" s="328"/>
      <c r="BB39" s="328"/>
      <c r="BC39" s="328"/>
      <c r="BD39" s="328"/>
      <c r="BE39" s="328"/>
      <c r="BF39" s="337"/>
      <c r="BG39" s="345"/>
      <c r="BH39" s="328"/>
      <c r="BI39" s="328"/>
      <c r="BJ39" s="328"/>
      <c r="BK39" s="328"/>
      <c r="BL39" s="328"/>
      <c r="BM39" s="328"/>
      <c r="BN39" s="337"/>
    </row>
    <row r="40" spans="1:66" ht="13.5" customHeight="1">
      <c r="A40" s="38" t="s">
        <v>664</v>
      </c>
      <c r="B40" s="37" t="s">
        <v>682</v>
      </c>
      <c r="C40" s="37" t="s">
        <v>533</v>
      </c>
      <c r="D40" s="37" t="s">
        <v>663</v>
      </c>
      <c r="E40" s="39" t="s">
        <v>178</v>
      </c>
      <c r="F40" s="283"/>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5"/>
      <c r="AH40" s="154" t="s">
        <v>690</v>
      </c>
      <c r="AI40" s="155" t="s">
        <v>691</v>
      </c>
      <c r="AJ40" s="155" t="s">
        <v>692</v>
      </c>
      <c r="AK40" s="155" t="s">
        <v>693</v>
      </c>
      <c r="AL40" s="155" t="s">
        <v>694</v>
      </c>
      <c r="AM40" s="155" t="s">
        <v>695</v>
      </c>
      <c r="AN40" s="156" t="s">
        <v>696</v>
      </c>
      <c r="AO40" s="277" t="str">
        <f>AQ40</f>
        <v/>
      </c>
      <c r="AP40" s="278"/>
      <c r="AQ40" s="277" t="str">
        <f>計算シート!A48</f>
        <v/>
      </c>
      <c r="AR40" s="282"/>
      <c r="AS40" s="282"/>
      <c r="AT40" s="282"/>
      <c r="AU40" s="282"/>
      <c r="AV40" s="282"/>
      <c r="AW40" s="282"/>
      <c r="AX40" s="278"/>
      <c r="AY40" s="279"/>
      <c r="AZ40" s="280"/>
      <c r="BA40" s="280"/>
      <c r="BB40" s="280"/>
      <c r="BC40" s="280"/>
      <c r="BD40" s="280"/>
      <c r="BE40" s="280"/>
      <c r="BF40" s="281"/>
      <c r="BG40" s="279"/>
      <c r="BH40" s="280"/>
      <c r="BI40" s="280"/>
      <c r="BJ40" s="280"/>
      <c r="BK40" s="280"/>
      <c r="BL40" s="280"/>
      <c r="BM40" s="280"/>
      <c r="BN40" s="281"/>
    </row>
    <row r="41" spans="1:66" ht="13.5" customHeight="1">
      <c r="A41" s="38" t="s">
        <v>683</v>
      </c>
      <c r="B41" s="37" t="s">
        <v>684</v>
      </c>
      <c r="C41" s="37" t="s">
        <v>178</v>
      </c>
      <c r="D41" s="39" t="s">
        <v>665</v>
      </c>
      <c r="E41" s="283"/>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5"/>
      <c r="AH41" s="38"/>
      <c r="AI41" s="37"/>
      <c r="AJ41" s="37" t="s">
        <v>627</v>
      </c>
      <c r="AK41" s="37" t="s">
        <v>639</v>
      </c>
      <c r="AL41" s="37" t="s">
        <v>167</v>
      </c>
      <c r="AM41" s="37"/>
      <c r="AN41" s="39"/>
      <c r="AO41" s="286" t="str">
        <f>AQ41</f>
        <v/>
      </c>
      <c r="AP41" s="288"/>
      <c r="AQ41" s="286" t="str">
        <f>IF(計算シート!B48="","",計算シート!B48+AQ39)</f>
        <v/>
      </c>
      <c r="AR41" s="287"/>
      <c r="AS41" s="287"/>
      <c r="AT41" s="287"/>
      <c r="AU41" s="287"/>
      <c r="AV41" s="287"/>
      <c r="AW41" s="287"/>
      <c r="AX41" s="288"/>
      <c r="AY41" s="279"/>
      <c r="AZ41" s="280"/>
      <c r="BA41" s="280"/>
      <c r="BB41" s="280"/>
      <c r="BC41" s="280"/>
      <c r="BD41" s="280"/>
      <c r="BE41" s="280"/>
      <c r="BF41" s="281"/>
      <c r="BG41" s="279"/>
      <c r="BH41" s="280"/>
      <c r="BI41" s="280"/>
      <c r="BJ41" s="280"/>
      <c r="BK41" s="280"/>
      <c r="BL41" s="280"/>
      <c r="BM41" s="280"/>
      <c r="BN41" s="281"/>
    </row>
    <row r="42" spans="1:66" ht="13.5" customHeight="1">
      <c r="A42" s="38" t="s">
        <v>685</v>
      </c>
      <c r="B42" s="37" t="s">
        <v>222</v>
      </c>
      <c r="C42" s="37" t="s">
        <v>178</v>
      </c>
      <c r="D42" s="37" t="s">
        <v>175</v>
      </c>
      <c r="E42" s="39" t="s">
        <v>671</v>
      </c>
      <c r="F42" s="283"/>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5"/>
      <c r="AH42" s="32" t="s">
        <v>697</v>
      </c>
      <c r="AI42" s="33" t="s">
        <v>698</v>
      </c>
      <c r="AJ42" s="33" t="s">
        <v>167</v>
      </c>
      <c r="AK42" s="155" t="s">
        <v>693</v>
      </c>
      <c r="AL42" s="155" t="s">
        <v>694</v>
      </c>
      <c r="AM42" s="155" t="s">
        <v>695</v>
      </c>
      <c r="AN42" s="156" t="s">
        <v>696</v>
      </c>
      <c r="AO42" s="277" t="str">
        <f>IF(AND(AY42="",BG42=""),"",SUM(AY42:BN42))</f>
        <v/>
      </c>
      <c r="AP42" s="278"/>
      <c r="AQ42" s="279"/>
      <c r="AR42" s="280"/>
      <c r="AS42" s="280"/>
      <c r="AT42" s="280"/>
      <c r="AU42" s="280"/>
      <c r="AV42" s="280"/>
      <c r="AW42" s="280"/>
      <c r="AX42" s="281"/>
      <c r="AY42" s="277" t="str">
        <f>計算シート!A52</f>
        <v/>
      </c>
      <c r="AZ42" s="282"/>
      <c r="BA42" s="282"/>
      <c r="BB42" s="282"/>
      <c r="BC42" s="282"/>
      <c r="BD42" s="282"/>
      <c r="BE42" s="282"/>
      <c r="BF42" s="278"/>
      <c r="BG42" s="277" t="str">
        <f>計算シート!A56</f>
        <v/>
      </c>
      <c r="BH42" s="282"/>
      <c r="BI42" s="282"/>
      <c r="BJ42" s="282"/>
      <c r="BK42" s="282"/>
      <c r="BL42" s="282"/>
      <c r="BM42" s="282"/>
      <c r="BN42" s="278"/>
    </row>
    <row r="43" spans="1:66" ht="13.5" customHeight="1">
      <c r="A43" s="38" t="s">
        <v>686</v>
      </c>
      <c r="B43" s="37" t="s">
        <v>687</v>
      </c>
      <c r="C43" s="37" t="s">
        <v>688</v>
      </c>
      <c r="D43" s="37" t="s">
        <v>667</v>
      </c>
      <c r="E43" s="39" t="s">
        <v>668</v>
      </c>
      <c r="F43" s="283"/>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5"/>
      <c r="AH43" s="38"/>
      <c r="AI43" s="37"/>
      <c r="AJ43" s="37" t="s">
        <v>631</v>
      </c>
      <c r="AK43" s="37" t="s">
        <v>632</v>
      </c>
      <c r="AL43" s="37" t="s">
        <v>167</v>
      </c>
      <c r="AM43" s="37"/>
      <c r="AN43" s="39"/>
      <c r="AO43" s="286" t="str">
        <f>IF(AND(AY43="",BG43=""),"",SUM(AY43:BN43))</f>
        <v/>
      </c>
      <c r="AP43" s="288"/>
      <c r="AQ43" s="279"/>
      <c r="AR43" s="280"/>
      <c r="AS43" s="280"/>
      <c r="AT43" s="280"/>
      <c r="AU43" s="280"/>
      <c r="AV43" s="280"/>
      <c r="AW43" s="280"/>
      <c r="AX43" s="281"/>
      <c r="AY43" s="286" t="str">
        <f>IF(計算シート!B52="","",計算シート!B52+AY39)</f>
        <v/>
      </c>
      <c r="AZ43" s="287"/>
      <c r="BA43" s="287"/>
      <c r="BB43" s="287"/>
      <c r="BC43" s="287"/>
      <c r="BD43" s="287"/>
      <c r="BE43" s="287"/>
      <c r="BF43" s="288"/>
      <c r="BG43" s="286" t="str">
        <f>IF(計算シート!B56="","",計算シート!B56+BG39)</f>
        <v/>
      </c>
      <c r="BH43" s="287"/>
      <c r="BI43" s="287"/>
      <c r="BJ43" s="287"/>
      <c r="BK43" s="287"/>
      <c r="BL43" s="287"/>
      <c r="BM43" s="287"/>
      <c r="BN43" s="288"/>
    </row>
    <row r="44" spans="1:66" ht="13.5" customHeight="1">
      <c r="A44" s="167" t="s">
        <v>669</v>
      </c>
      <c r="B44" s="168" t="s">
        <v>670</v>
      </c>
      <c r="C44" s="292"/>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4"/>
      <c r="AH44" s="289" t="s">
        <v>637</v>
      </c>
      <c r="AI44" s="290"/>
      <c r="AJ44" s="290"/>
      <c r="AK44" s="290"/>
      <c r="AL44" s="290"/>
      <c r="AM44" s="290"/>
      <c r="AN44" s="291"/>
      <c r="AO44" s="277">
        <f>SUM(AQ44:BN44)+1</f>
        <v>1</v>
      </c>
      <c r="AP44" s="278"/>
      <c r="AQ44" s="277" t="str">
        <f>計算シート!C48</f>
        <v/>
      </c>
      <c r="AR44" s="282"/>
      <c r="AS44" s="282"/>
      <c r="AT44" s="282"/>
      <c r="AU44" s="282"/>
      <c r="AV44" s="282"/>
      <c r="AW44" s="282"/>
      <c r="AX44" s="278"/>
      <c r="AY44" s="277" t="str">
        <f>計算シート!C52</f>
        <v/>
      </c>
      <c r="AZ44" s="282"/>
      <c r="BA44" s="282"/>
      <c r="BB44" s="282"/>
      <c r="BC44" s="282"/>
      <c r="BD44" s="282"/>
      <c r="BE44" s="282"/>
      <c r="BF44" s="278"/>
      <c r="BG44" s="277" t="str">
        <f>計算シート!C56</f>
        <v/>
      </c>
      <c r="BH44" s="282"/>
      <c r="BI44" s="282"/>
      <c r="BJ44" s="282"/>
      <c r="BK44" s="282"/>
      <c r="BL44" s="282"/>
      <c r="BM44" s="282"/>
      <c r="BN44" s="278"/>
    </row>
    <row r="45" spans="1:66" ht="13.5" customHeight="1">
      <c r="A45" s="34" t="s">
        <v>511</v>
      </c>
      <c r="B45" s="36" t="s">
        <v>363</v>
      </c>
      <c r="C45" s="295"/>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7"/>
      <c r="AH45" s="272" t="s">
        <v>651</v>
      </c>
      <c r="AI45" s="273"/>
      <c r="AJ45" s="273"/>
      <c r="AK45" s="273"/>
      <c r="AL45" s="273"/>
      <c r="AM45" s="273"/>
      <c r="AN45" s="274"/>
      <c r="AO45" s="279"/>
      <c r="AP45" s="281"/>
      <c r="AQ45" s="286" t="str">
        <f>計算シート!D48</f>
        <v/>
      </c>
      <c r="AR45" s="287"/>
      <c r="AS45" s="287"/>
      <c r="AT45" s="287"/>
      <c r="AU45" s="287"/>
      <c r="AV45" s="287"/>
      <c r="AW45" s="287"/>
      <c r="AX45" s="288"/>
      <c r="AY45" s="286" t="str">
        <f>計算シート!D52</f>
        <v/>
      </c>
      <c r="AZ45" s="287"/>
      <c r="BA45" s="287"/>
      <c r="BB45" s="287"/>
      <c r="BC45" s="287"/>
      <c r="BD45" s="287"/>
      <c r="BE45" s="287"/>
      <c r="BF45" s="288"/>
      <c r="BG45" s="286" t="str">
        <f>計算シート!D56</f>
        <v/>
      </c>
      <c r="BH45" s="287"/>
      <c r="BI45" s="287"/>
      <c r="BJ45" s="287"/>
      <c r="BK45" s="287"/>
      <c r="BL45" s="287"/>
      <c r="BM45" s="287"/>
      <c r="BN45" s="288"/>
    </row>
    <row r="46" spans="1:66" ht="13.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45" t="s">
        <v>358</v>
      </c>
      <c r="AI46" s="45" t="s">
        <v>480</v>
      </c>
      <c r="AJ46" s="45" t="s">
        <v>626</v>
      </c>
      <c r="AK46" s="45" t="s">
        <v>4</v>
      </c>
      <c r="AL46" s="45" t="s">
        <v>376</v>
      </c>
      <c r="AM46" s="158">
        <v>1</v>
      </c>
      <c r="AN46" s="45" t="s">
        <v>653</v>
      </c>
      <c r="AO46" s="45" t="s">
        <v>297</v>
      </c>
      <c r="AP46" s="45" t="s">
        <v>654</v>
      </c>
      <c r="AQ46" s="45" t="s">
        <v>655</v>
      </c>
      <c r="AR46" s="45" t="s">
        <v>263</v>
      </c>
      <c r="AS46" s="45" t="s">
        <v>656</v>
      </c>
      <c r="AT46" s="45" t="s">
        <v>657</v>
      </c>
      <c r="AU46" s="45" t="s">
        <v>178</v>
      </c>
      <c r="AV46" s="45" t="s">
        <v>480</v>
      </c>
      <c r="AW46" s="45" t="s">
        <v>626</v>
      </c>
      <c r="AX46" s="45" t="s">
        <v>660</v>
      </c>
      <c r="AY46" s="45" t="s">
        <v>658</v>
      </c>
      <c r="AZ46" s="45" t="s">
        <v>659</v>
      </c>
      <c r="BA46" s="29"/>
      <c r="BB46" s="29"/>
      <c r="BC46" s="29"/>
      <c r="BD46" s="29"/>
      <c r="BE46" s="29"/>
      <c r="BF46" s="29"/>
      <c r="BG46" s="29"/>
      <c r="BH46" s="29"/>
      <c r="BI46" s="29"/>
      <c r="BJ46" s="29"/>
      <c r="BK46" s="29"/>
      <c r="BL46" s="29"/>
      <c r="BM46" s="29"/>
      <c r="BN46" s="29"/>
    </row>
    <row r="47" spans="1:66" ht="13.5" customHeight="1">
      <c r="A47" s="167" t="s">
        <v>282</v>
      </c>
      <c r="B47" s="168" t="s">
        <v>661</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38" t="s">
        <v>648</v>
      </c>
      <c r="AI47" s="37" t="s">
        <v>649</v>
      </c>
      <c r="AJ47" s="39" t="s">
        <v>652</v>
      </c>
      <c r="AK47" s="275"/>
      <c r="AL47" s="276"/>
      <c r="AM47" s="276"/>
      <c r="AN47" s="276"/>
      <c r="AO47" s="177" t="s">
        <v>647</v>
      </c>
      <c r="AP47" s="159"/>
      <c r="AQ47" s="45"/>
      <c r="AR47" s="45"/>
      <c r="AS47" s="45"/>
      <c r="AT47" s="45"/>
      <c r="AU47" s="45"/>
      <c r="AV47" s="45"/>
      <c r="AW47" s="45"/>
      <c r="AX47" s="45"/>
      <c r="AY47" s="45"/>
      <c r="AZ47" s="45"/>
      <c r="BA47" s="29"/>
      <c r="BB47" s="29"/>
      <c r="BC47" s="29"/>
      <c r="BD47" s="29"/>
      <c r="BE47" s="29"/>
      <c r="BF47" s="29"/>
      <c r="BG47" s="29"/>
      <c r="BH47" s="29"/>
      <c r="BI47" s="29"/>
      <c r="BJ47" s="29"/>
      <c r="BK47" s="29"/>
      <c r="BL47" s="29"/>
      <c r="BM47" s="29"/>
      <c r="BN47" s="29"/>
    </row>
    <row r="48" spans="1:66" ht="13.5" customHeight="1">
      <c r="A48" s="263"/>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5"/>
      <c r="AH48" s="167" t="s">
        <v>689</v>
      </c>
      <c r="AI48" s="168" t="s">
        <v>649</v>
      </c>
      <c r="AJ48" s="257"/>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9"/>
    </row>
    <row r="49" spans="1:66" ht="13.5" customHeight="1">
      <c r="A49" s="266"/>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8"/>
      <c r="AH49" s="34" t="s">
        <v>650</v>
      </c>
      <c r="AI49" s="36"/>
      <c r="AJ49" s="260"/>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2"/>
    </row>
  </sheetData>
  <mergeCells count="212">
    <mergeCell ref="AC34:AD34"/>
    <mergeCell ref="AC35:AD35"/>
    <mergeCell ref="J26:K26"/>
    <mergeCell ref="J16:K16"/>
    <mergeCell ref="J17:K17"/>
    <mergeCell ref="J18:K18"/>
    <mergeCell ref="J19:K19"/>
    <mergeCell ref="C31:AE31"/>
    <mergeCell ref="C27:AE27"/>
    <mergeCell ref="C30:D30"/>
    <mergeCell ref="J24:K24"/>
    <mergeCell ref="A18:I18"/>
    <mergeCell ref="A19:I19"/>
    <mergeCell ref="C24:D24"/>
    <mergeCell ref="C25:AE25"/>
    <mergeCell ref="C22:D22"/>
    <mergeCell ref="C23:AE23"/>
    <mergeCell ref="J22:K22"/>
    <mergeCell ref="P19:R19"/>
    <mergeCell ref="BJ1:BN1"/>
    <mergeCell ref="AO16:AP16"/>
    <mergeCell ref="AQ16:AR16"/>
    <mergeCell ref="AS16:AT16"/>
    <mergeCell ref="AU16:AV16"/>
    <mergeCell ref="AR8:AS8"/>
    <mergeCell ref="AO2:BD2"/>
    <mergeCell ref="A1:AG2"/>
    <mergeCell ref="A17:I17"/>
    <mergeCell ref="L10:M10"/>
    <mergeCell ref="AV5:AW5"/>
    <mergeCell ref="AV10:AW10"/>
    <mergeCell ref="AN7:AP7"/>
    <mergeCell ref="C7:D7"/>
    <mergeCell ref="AJ9:AL9"/>
    <mergeCell ref="I10:J10"/>
    <mergeCell ref="L9:M9"/>
    <mergeCell ref="J15:K15"/>
    <mergeCell ref="A14:I14"/>
    <mergeCell ref="AN9:AP9"/>
    <mergeCell ref="C5:R5"/>
    <mergeCell ref="C6:R6"/>
    <mergeCell ref="J14:K14"/>
    <mergeCell ref="AM13:AQ13"/>
    <mergeCell ref="BI18:BJ18"/>
    <mergeCell ref="K7:R7"/>
    <mergeCell ref="D10:G10"/>
    <mergeCell ref="BE17:BF17"/>
    <mergeCell ref="BC17:BD17"/>
    <mergeCell ref="BA17:BB17"/>
    <mergeCell ref="AY17:AZ17"/>
    <mergeCell ref="BG16:BJ16"/>
    <mergeCell ref="BE16:BF16"/>
    <mergeCell ref="AR13:AS13"/>
    <mergeCell ref="AV8:AW8"/>
    <mergeCell ref="AN8:AP8"/>
    <mergeCell ref="AR9:AS9"/>
    <mergeCell ref="AY16:AZ16"/>
    <mergeCell ref="BA16:BB16"/>
    <mergeCell ref="BC16:BD16"/>
    <mergeCell ref="AM16:AN16"/>
    <mergeCell ref="AW16:AX16"/>
    <mergeCell ref="AR12:AS12"/>
    <mergeCell ref="A16:I16"/>
    <mergeCell ref="G7:H7"/>
    <mergeCell ref="AW17:AX17"/>
    <mergeCell ref="F8:R8"/>
    <mergeCell ref="D9:G9"/>
    <mergeCell ref="I9:J9"/>
    <mergeCell ref="AR11:AS11"/>
    <mergeCell ref="AH17:AL17"/>
    <mergeCell ref="AM17:AN17"/>
    <mergeCell ref="AJ8:AL8"/>
    <mergeCell ref="BI17:BJ17"/>
    <mergeCell ref="A13:I13"/>
    <mergeCell ref="A15:I15"/>
    <mergeCell ref="AR6:AS6"/>
    <mergeCell ref="AR7:AS7"/>
    <mergeCell ref="AJ11:AL11"/>
    <mergeCell ref="AJ13:AL13"/>
    <mergeCell ref="AJ12:AL12"/>
    <mergeCell ref="AJ6:AL6"/>
    <mergeCell ref="AJ7:AL7"/>
    <mergeCell ref="AJ10:AL10"/>
    <mergeCell ref="AO11:AP11"/>
    <mergeCell ref="AN6:AP6"/>
    <mergeCell ref="BJ23:BL23"/>
    <mergeCell ref="BM23:BN23"/>
    <mergeCell ref="BD23:BI23"/>
    <mergeCell ref="AQ22:AR22"/>
    <mergeCell ref="AS22:AX22"/>
    <mergeCell ref="AY22:BA22"/>
    <mergeCell ref="AH21:AM21"/>
    <mergeCell ref="AN21:AP21"/>
    <mergeCell ref="AY21:BA21"/>
    <mergeCell ref="BB21:BC21"/>
    <mergeCell ref="BJ22:BL22"/>
    <mergeCell ref="BM22:BN22"/>
    <mergeCell ref="BD21:BI21"/>
    <mergeCell ref="BB22:BC22"/>
    <mergeCell ref="BD22:BI22"/>
    <mergeCell ref="BJ21:BL21"/>
    <mergeCell ref="BM21:BN21"/>
    <mergeCell ref="BJ24:BL24"/>
    <mergeCell ref="AU17:AV17"/>
    <mergeCell ref="AS17:AT17"/>
    <mergeCell ref="AQ17:AR17"/>
    <mergeCell ref="AO17:AP17"/>
    <mergeCell ref="AQ39:AX39"/>
    <mergeCell ref="AY39:BF39"/>
    <mergeCell ref="BG39:BN39"/>
    <mergeCell ref="AY36:BF36"/>
    <mergeCell ref="BG36:BN36"/>
    <mergeCell ref="AH33:AP33"/>
    <mergeCell ref="AQ33:AT33"/>
    <mergeCell ref="AQ37:AX37"/>
    <mergeCell ref="AH30:AP30"/>
    <mergeCell ref="AQ30:AT30"/>
    <mergeCell ref="AU30:BN30"/>
    <mergeCell ref="AH31:AP31"/>
    <mergeCell ref="AY37:BF37"/>
    <mergeCell ref="AY25:BA25"/>
    <mergeCell ref="BD25:BI25"/>
    <mergeCell ref="BM24:BN24"/>
    <mergeCell ref="BB24:BC24"/>
    <mergeCell ref="BD24:BI24"/>
    <mergeCell ref="BB25:BC25"/>
    <mergeCell ref="AH23:AM23"/>
    <mergeCell ref="AQ21:AR21"/>
    <mergeCell ref="AS21:AX21"/>
    <mergeCell ref="AW18:AX18"/>
    <mergeCell ref="AH22:AM22"/>
    <mergeCell ref="AN22:AP22"/>
    <mergeCell ref="AH29:AP29"/>
    <mergeCell ref="AQ29:AT29"/>
    <mergeCell ref="AU29:BN29"/>
    <mergeCell ref="AH28:AP28"/>
    <mergeCell ref="AH25:AM25"/>
    <mergeCell ref="AN25:AP25"/>
    <mergeCell ref="AQ25:AR25"/>
    <mergeCell ref="AS25:AX25"/>
    <mergeCell ref="BJ25:BL25"/>
    <mergeCell ref="BM25:BN25"/>
    <mergeCell ref="AS24:AX24"/>
    <mergeCell ref="AY24:BA24"/>
    <mergeCell ref="AY23:BA23"/>
    <mergeCell ref="BB23:BC23"/>
    <mergeCell ref="AU28:BN28"/>
    <mergeCell ref="AN23:AP23"/>
    <mergeCell ref="AQ23:AR23"/>
    <mergeCell ref="AS23:AX23"/>
    <mergeCell ref="AQ45:AX45"/>
    <mergeCell ref="AQ44:AX44"/>
    <mergeCell ref="AQ43:AX43"/>
    <mergeCell ref="AQ42:AX42"/>
    <mergeCell ref="AQ41:AX41"/>
    <mergeCell ref="AO40:AP40"/>
    <mergeCell ref="AO45:AP45"/>
    <mergeCell ref="AO43:AP43"/>
    <mergeCell ref="BG44:BN44"/>
    <mergeCell ref="BG43:BN43"/>
    <mergeCell ref="AQ40:AX40"/>
    <mergeCell ref="AY40:BF40"/>
    <mergeCell ref="AO41:AP41"/>
    <mergeCell ref="AO42:AP42"/>
    <mergeCell ref="AU33:BN33"/>
    <mergeCell ref="AQ32:AT32"/>
    <mergeCell ref="AU32:BN32"/>
    <mergeCell ref="AQ31:AT31"/>
    <mergeCell ref="AU31:BN31"/>
    <mergeCell ref="J30:K30"/>
    <mergeCell ref="F40:AG40"/>
    <mergeCell ref="AH24:AM24"/>
    <mergeCell ref="AN24:AP24"/>
    <mergeCell ref="AQ24:AR24"/>
    <mergeCell ref="F39:AG39"/>
    <mergeCell ref="J28:K28"/>
    <mergeCell ref="C29:AE29"/>
    <mergeCell ref="C34:D34"/>
    <mergeCell ref="J34:K34"/>
    <mergeCell ref="C28:D28"/>
    <mergeCell ref="AH32:AP32"/>
    <mergeCell ref="C26:D26"/>
    <mergeCell ref="C35:D35"/>
    <mergeCell ref="J35:K35"/>
    <mergeCell ref="AY38:BF38"/>
    <mergeCell ref="BG37:BN37"/>
    <mergeCell ref="BG38:BN38"/>
    <mergeCell ref="AO39:AP39"/>
    <mergeCell ref="AJ48:BN49"/>
    <mergeCell ref="A48:AG49"/>
    <mergeCell ref="C38:AG38"/>
    <mergeCell ref="AH45:AN45"/>
    <mergeCell ref="AH37:AN37"/>
    <mergeCell ref="AH38:AN38"/>
    <mergeCell ref="AH39:AN39"/>
    <mergeCell ref="AK47:AN47"/>
    <mergeCell ref="AO44:AP44"/>
    <mergeCell ref="AY41:BF41"/>
    <mergeCell ref="AY42:BF42"/>
    <mergeCell ref="AY44:BF44"/>
    <mergeCell ref="E41:AG41"/>
    <mergeCell ref="F42:AG42"/>
    <mergeCell ref="F43:AG43"/>
    <mergeCell ref="AY43:BF43"/>
    <mergeCell ref="AH44:AN44"/>
    <mergeCell ref="AY45:BF45"/>
    <mergeCell ref="BG45:BN45"/>
    <mergeCell ref="BG42:BN42"/>
    <mergeCell ref="BG41:BN41"/>
    <mergeCell ref="BG40:BN40"/>
    <mergeCell ref="C44:AG45"/>
    <mergeCell ref="AQ38:AX38"/>
  </mergeCells>
  <phoneticPr fontId="1"/>
  <dataValidations count="7">
    <dataValidation type="list" allowBlank="1" showInputMessage="1" showErrorMessage="1" sqref="A14:A18">
      <formula1>神名</formula1>
    </dataValidation>
    <dataValidation type="list" allowBlank="1" showInputMessage="1" showErrorMessage="1" sqref="AS21:AS25 BD21:BD25 AH21:AH25">
      <formula1>スキル名</formula1>
    </dataValidation>
    <dataValidation type="list" allowBlank="1" showInputMessage="1" showErrorMessage="1" sqref="AH29:AP33">
      <formula1>特殊能力名</formula1>
    </dataValidation>
    <dataValidation type="list" allowBlank="1" showInputMessage="1" showErrorMessage="1" sqref="AQ38:AX38">
      <formula1>武器系統</formula1>
    </dataValidation>
    <dataValidation type="list" allowBlank="1" showInputMessage="1" showErrorMessage="1" sqref="AY38:BF38">
      <formula1>盾系統</formula1>
    </dataValidation>
    <dataValidation type="list" allowBlank="1" showInputMessage="1" showErrorMessage="1" sqref="BG38:BN38">
      <formula1>鎧系統</formula1>
    </dataValidation>
    <dataValidation type="list" allowBlank="1" showInputMessage="1" showErrorMessage="1" sqref="G35:I35">
      <formula1>世界観</formula1>
    </dataValidation>
  </dataValidations>
  <pageMargins left="0.7" right="0.7" top="0.75" bottom="0.75" header="0.3" footer="0.3"/>
  <pageSetup paperSize="138" orientation="portrait" horizontalDpi="300" verticalDpi="300" r:id="rId1"/>
  <colBreaks count="1" manualBreakCount="1">
    <brk id="33" max="48" man="1"/>
  </colBreaks>
</worksheet>
</file>

<file path=xl/worksheets/sheet2.xml><?xml version="1.0" encoding="utf-8"?>
<worksheet xmlns="http://schemas.openxmlformats.org/spreadsheetml/2006/main" xmlns:r="http://schemas.openxmlformats.org/officeDocument/2006/relationships">
  <dimension ref="A1:BN49"/>
  <sheetViews>
    <sheetView view="pageBreakPreview" zoomScaleNormal="100" zoomScaleSheetLayoutView="100" workbookViewId="0">
      <selection activeCell="AC35" sqref="L34:AD35"/>
    </sheetView>
  </sheetViews>
  <sheetFormatPr defaultColWidth="2.25" defaultRowHeight="13.5"/>
  <cols>
    <col min="17" max="17" width="2.25" customWidth="1"/>
  </cols>
  <sheetData>
    <row r="1" spans="1:66" ht="13.5" customHeight="1">
      <c r="A1" s="379" t="s">
        <v>714</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377" t="str">
        <f>入力用シート!BJ1</f>
        <v>2013/02/15作成</v>
      </c>
      <c r="BK1" s="378"/>
      <c r="BL1" s="378"/>
      <c r="BM1" s="378"/>
      <c r="BN1" s="378"/>
    </row>
    <row r="2" spans="1:66" ht="13.5" customHeight="1">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17" t="s">
        <v>264</v>
      </c>
      <c r="AI2" s="18" t="s">
        <v>298</v>
      </c>
      <c r="AJ2" s="18" t="s">
        <v>281</v>
      </c>
      <c r="AK2" s="18" t="s">
        <v>299</v>
      </c>
      <c r="AL2" s="18" t="s">
        <v>283</v>
      </c>
      <c r="AM2" s="18" t="s">
        <v>270</v>
      </c>
      <c r="AN2" s="19" t="s">
        <v>195</v>
      </c>
      <c r="AO2" s="305" t="str">
        <f>IF(入力用シート!AO2=0,"",入力用シート!AO2)</f>
        <v/>
      </c>
      <c r="AP2" s="318"/>
      <c r="AQ2" s="318"/>
      <c r="AR2" s="318"/>
      <c r="AS2" s="318"/>
      <c r="AT2" s="318"/>
      <c r="AU2" s="318"/>
      <c r="AV2" s="318"/>
      <c r="AW2" s="318"/>
      <c r="AX2" s="318"/>
      <c r="AY2" s="318"/>
      <c r="AZ2" s="318"/>
      <c r="BA2" s="318"/>
      <c r="BB2" s="318"/>
      <c r="BC2" s="318"/>
      <c r="BD2" s="306"/>
      <c r="BE2" s="7"/>
      <c r="BF2" s="7"/>
      <c r="BG2" s="7"/>
      <c r="BH2" s="7"/>
      <c r="BI2" s="7"/>
      <c r="BJ2" s="7"/>
      <c r="BK2" s="7"/>
      <c r="BL2" s="7"/>
      <c r="BM2" s="7"/>
      <c r="BN2" s="7"/>
    </row>
    <row r="3" spans="1:66" ht="13.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66" ht="13.5" customHeight="1">
      <c r="A4" s="17" t="s">
        <v>286</v>
      </c>
      <c r="B4" s="18" t="s">
        <v>287</v>
      </c>
      <c r="C4" s="18" t="s">
        <v>288</v>
      </c>
      <c r="D4" s="18" t="s">
        <v>289</v>
      </c>
      <c r="E4" s="18" t="s">
        <v>290</v>
      </c>
      <c r="F4" s="18" t="s">
        <v>291</v>
      </c>
      <c r="G4" s="18" t="s">
        <v>270</v>
      </c>
      <c r="H4" s="19" t="s">
        <v>265</v>
      </c>
      <c r="I4" s="7"/>
      <c r="J4" s="7"/>
      <c r="K4" s="7"/>
      <c r="L4" s="7"/>
      <c r="M4" s="7"/>
      <c r="N4" s="7"/>
      <c r="O4" s="7"/>
      <c r="P4" s="7"/>
      <c r="Q4" s="7"/>
      <c r="R4" s="7"/>
      <c r="S4" s="7"/>
      <c r="T4" s="178"/>
      <c r="U4" s="179"/>
      <c r="V4" s="179"/>
      <c r="W4" s="179"/>
      <c r="X4" s="179"/>
      <c r="Y4" s="179"/>
      <c r="Z4" s="179"/>
      <c r="AA4" s="179"/>
      <c r="AB4" s="179"/>
      <c r="AC4" s="179"/>
      <c r="AD4" s="179"/>
      <c r="AE4" s="179"/>
      <c r="AF4" s="179"/>
      <c r="AG4" s="180"/>
      <c r="AH4" s="17" t="s">
        <v>165</v>
      </c>
      <c r="AI4" s="18" t="s">
        <v>166</v>
      </c>
      <c r="AJ4" s="19" t="s">
        <v>167</v>
      </c>
      <c r="AK4" s="7"/>
      <c r="AL4" s="7"/>
      <c r="AM4" s="7"/>
      <c r="AN4" s="7"/>
      <c r="AO4" s="7"/>
      <c r="AP4" s="7"/>
      <c r="AQ4" s="7"/>
      <c r="AR4" s="7"/>
      <c r="AS4" s="7"/>
      <c r="AT4" s="64"/>
      <c r="AU4" s="65" t="s">
        <v>257</v>
      </c>
      <c r="AV4" s="66" t="s">
        <v>258</v>
      </c>
      <c r="AW4" s="66" t="s">
        <v>259</v>
      </c>
      <c r="AX4" s="67" t="s">
        <v>170</v>
      </c>
      <c r="AY4" s="68" t="s">
        <v>260</v>
      </c>
      <c r="AZ4" s="64"/>
      <c r="BA4" s="64"/>
      <c r="BB4" s="64"/>
      <c r="BC4" s="64"/>
      <c r="BD4" s="64"/>
      <c r="BE4" s="64"/>
      <c r="BF4" s="64"/>
      <c r="BG4" s="64"/>
      <c r="BH4" s="64"/>
      <c r="BI4" s="64"/>
      <c r="BJ4" s="64"/>
      <c r="BK4" s="64"/>
      <c r="BL4" s="64"/>
      <c r="BM4" s="64"/>
      <c r="BN4" s="64"/>
    </row>
    <row r="5" spans="1:66" ht="13.5" customHeight="1">
      <c r="A5" s="17" t="s">
        <v>292</v>
      </c>
      <c r="B5" s="19" t="s">
        <v>185</v>
      </c>
      <c r="C5" s="305" t="str">
        <f>IF(入力用シート!C5=0,"",入力用シート!C5)</f>
        <v/>
      </c>
      <c r="D5" s="318"/>
      <c r="E5" s="318"/>
      <c r="F5" s="318"/>
      <c r="G5" s="318"/>
      <c r="H5" s="318"/>
      <c r="I5" s="318"/>
      <c r="J5" s="318"/>
      <c r="K5" s="318"/>
      <c r="L5" s="318"/>
      <c r="M5" s="318"/>
      <c r="N5" s="318"/>
      <c r="O5" s="318"/>
      <c r="P5" s="318"/>
      <c r="Q5" s="318"/>
      <c r="R5" s="306"/>
      <c r="S5" s="7"/>
      <c r="T5" s="181"/>
      <c r="U5" s="28"/>
      <c r="V5" s="28"/>
      <c r="W5" s="28"/>
      <c r="X5" s="28"/>
      <c r="Y5" s="28"/>
      <c r="Z5" s="28"/>
      <c r="AA5" s="28"/>
      <c r="AB5" s="28"/>
      <c r="AC5" s="28"/>
      <c r="AD5" s="28"/>
      <c r="AE5" s="28"/>
      <c r="AF5" s="28"/>
      <c r="AG5" s="182"/>
      <c r="AH5" s="40"/>
      <c r="AI5" s="41"/>
      <c r="AJ5" s="30" t="s">
        <v>249</v>
      </c>
      <c r="AK5" s="30" t="s">
        <v>250</v>
      </c>
      <c r="AL5" s="30" t="s">
        <v>167</v>
      </c>
      <c r="AM5" s="42" t="s">
        <v>251</v>
      </c>
      <c r="AN5" s="31" t="s">
        <v>252</v>
      </c>
      <c r="AO5" s="31" t="s">
        <v>253</v>
      </c>
      <c r="AP5" s="31" t="s">
        <v>167</v>
      </c>
      <c r="AQ5" s="42" t="s">
        <v>254</v>
      </c>
      <c r="AR5" s="17" t="s">
        <v>202</v>
      </c>
      <c r="AS5" s="19" t="s">
        <v>203</v>
      </c>
      <c r="AT5" s="69"/>
      <c r="AU5" s="70" t="s">
        <v>155</v>
      </c>
      <c r="AV5" s="372" t="str">
        <f>IF(入力用シート!AV5=0,"",入力用シート!AV5)</f>
        <v/>
      </c>
      <c r="AW5" s="373"/>
      <c r="AX5" s="215" t="str">
        <f>IF(入力用シート!AX5=0,"",入力用シート!AX5)</f>
        <v/>
      </c>
      <c r="AY5" s="216" t="str">
        <f>IF(入力用シート!AY5=0,"",入力用シート!AY5)</f>
        <v/>
      </c>
      <c r="AZ5" s="217" t="str">
        <f>IF(入力用シート!AZ5=0,"",入力用シート!AZ5)</f>
        <v/>
      </c>
      <c r="BA5" s="216" t="str">
        <f>IF(入力用シート!BA5=0,"",入力用シート!BA5)</f>
        <v/>
      </c>
      <c r="BB5" s="217" t="str">
        <f>IF(入力用シート!BB5=0,"",入力用シート!BB5)</f>
        <v/>
      </c>
      <c r="BC5" s="216" t="str">
        <f>IF(入力用シート!BC5=0,"",入力用シート!BC5)</f>
        <v/>
      </c>
      <c r="BD5" s="217" t="str">
        <f>IF(入力用シート!BD5=0,"",入力用シート!BD5)</f>
        <v/>
      </c>
      <c r="BE5" s="216" t="str">
        <f>IF(入力用シート!BE5=0,"",入力用シート!BE5)</f>
        <v/>
      </c>
      <c r="BF5" s="217" t="str">
        <f>IF(入力用シート!BF5=0,"",入力用シート!BF5)</f>
        <v/>
      </c>
      <c r="BG5" s="216" t="str">
        <f>IF(入力用シート!BG5=0,"",入力用シート!BG5)</f>
        <v/>
      </c>
      <c r="BH5" s="217" t="str">
        <f>IF(入力用シート!BH5=0,"",入力用シート!BH5)</f>
        <v/>
      </c>
      <c r="BI5" s="216" t="str">
        <f>IF(入力用シート!BI5=0,"",入力用シート!BI5)</f>
        <v/>
      </c>
      <c r="BJ5" s="217" t="str">
        <f>IF(入力用シート!BJ5=0,"",入力用シート!BJ5)</f>
        <v/>
      </c>
      <c r="BK5" s="216" t="str">
        <f>IF(入力用シート!BK5=0,"",入力用シート!BK5)</f>
        <v/>
      </c>
      <c r="BL5" s="217" t="str">
        <f>IF(入力用シート!BL5=0,"",入力用シート!BL5)</f>
        <v/>
      </c>
      <c r="BM5" s="216" t="str">
        <f>IF(入力用シート!BM5=0,"",入力用シート!BM5)</f>
        <v/>
      </c>
      <c r="BN5" s="218">
        <v>0</v>
      </c>
    </row>
    <row r="6" spans="1:66" ht="13.5" customHeight="1">
      <c r="A6" s="17" t="s">
        <v>177</v>
      </c>
      <c r="B6" s="19" t="s">
        <v>186</v>
      </c>
      <c r="C6" s="305" t="str">
        <f>IF(入力用シート!C6=0,"",入力用シート!C6)</f>
        <v/>
      </c>
      <c r="D6" s="318"/>
      <c r="E6" s="318"/>
      <c r="F6" s="318"/>
      <c r="G6" s="318"/>
      <c r="H6" s="318"/>
      <c r="I6" s="318"/>
      <c r="J6" s="318"/>
      <c r="K6" s="318"/>
      <c r="L6" s="318"/>
      <c r="M6" s="318"/>
      <c r="N6" s="318"/>
      <c r="O6" s="318"/>
      <c r="P6" s="318"/>
      <c r="Q6" s="318"/>
      <c r="R6" s="306"/>
      <c r="S6" s="7"/>
      <c r="T6" s="181"/>
      <c r="U6" s="28"/>
      <c r="V6" s="28"/>
      <c r="W6" s="28"/>
      <c r="X6" s="28"/>
      <c r="Y6" s="28"/>
      <c r="Z6" s="28"/>
      <c r="AA6" s="28"/>
      <c r="AB6" s="28"/>
      <c r="AC6" s="28"/>
      <c r="AD6" s="28"/>
      <c r="AE6" s="28"/>
      <c r="AF6" s="28"/>
      <c r="AG6" s="182"/>
      <c r="AH6" s="38" t="s">
        <v>247</v>
      </c>
      <c r="AI6" s="39" t="s">
        <v>248</v>
      </c>
      <c r="AJ6" s="286" t="str">
        <f>IF(入力用シート!AJ6=0,"",入力用シート!AJ6)</f>
        <v/>
      </c>
      <c r="AK6" s="287"/>
      <c r="AL6" s="288"/>
      <c r="AM6" s="44" t="s">
        <v>251</v>
      </c>
      <c r="AN6" s="286" t="str">
        <f>IF(入力用シート!AN6=0,"",入力用シート!AN6)</f>
        <v/>
      </c>
      <c r="AO6" s="287"/>
      <c r="AP6" s="288"/>
      <c r="AQ6" s="43" t="s">
        <v>254</v>
      </c>
      <c r="AR6" s="348" t="str">
        <f>IF(入力用シート!AR6=0,"",入力用シート!AR6)</f>
        <v/>
      </c>
      <c r="AS6" s="349"/>
      <c r="AT6" s="69"/>
      <c r="AU6" s="231" t="str">
        <f>IF(入力用シート!AU6=0,"",入力用シート!AU6)</f>
        <v/>
      </c>
      <c r="AV6" s="205" t="str">
        <f>IF(入力用シート!AV6=0,"",入力用シート!AV6)</f>
        <v/>
      </c>
      <c r="AW6" s="204" t="str">
        <f>IF(入力用シート!AW6=0,"",入力用シート!AW6)</f>
        <v/>
      </c>
      <c r="AX6" s="230" t="str">
        <f>IF(入力用シート!AX6=0,"",入力用シート!AX6)</f>
        <v/>
      </c>
      <c r="AY6" s="219" t="str">
        <f>IF(入力用シート!AY6=0,"",入力用シート!AY6)</f>
        <v/>
      </c>
      <c r="AZ6" s="220" t="str">
        <f>IF(入力用シート!AZ6=0,"",入力用シート!AZ6)</f>
        <v/>
      </c>
      <c r="BA6" s="219" t="str">
        <f>IF(入力用シート!BA6=0,"",入力用シート!BA6)</f>
        <v/>
      </c>
      <c r="BB6" s="220" t="str">
        <f>IF(入力用シート!BB6=0,"",入力用シート!BB6)</f>
        <v/>
      </c>
      <c r="BC6" s="219" t="str">
        <f>IF(入力用シート!BC6=0,"",入力用シート!BC6)</f>
        <v/>
      </c>
      <c r="BD6" s="221" t="str">
        <f>IF(入力用シート!BD6=0,"",入力用シート!BD6)</f>
        <v/>
      </c>
      <c r="BE6" s="222" t="str">
        <f>IF(入力用シート!BE6=0,"",入力用シート!BE6)</f>
        <v/>
      </c>
      <c r="BF6" s="221" t="str">
        <f>IF(入力用シート!BF6=0,"",入力用シート!BF6)</f>
        <v/>
      </c>
      <c r="BG6" s="222" t="str">
        <f>IF(入力用シート!BG6=0,"",入力用シート!BG6)</f>
        <v/>
      </c>
      <c r="BH6" s="221" t="str">
        <f>IF(入力用シート!BH6=0,"",入力用シート!BH6)</f>
        <v/>
      </c>
      <c r="BI6" s="222" t="str">
        <f>IF(入力用シート!BI6=0,"",入力用シート!BI6)</f>
        <v/>
      </c>
      <c r="BJ6" s="221" t="str">
        <f>IF(入力用シート!BJ6=0,"",入力用シート!BJ6)</f>
        <v/>
      </c>
      <c r="BK6" s="222" t="str">
        <f>IF(入力用シート!BK6=0,"",入力用シート!BK6)</f>
        <v/>
      </c>
      <c r="BL6" s="221" t="str">
        <f>IF(入力用シート!BL6=0,"",入力用シート!BL6)</f>
        <v/>
      </c>
      <c r="BM6" s="222" t="str">
        <f>IF(入力用シート!BM6=0,"",入力用シート!BM6)</f>
        <v/>
      </c>
      <c r="BN6" s="223" t="str">
        <f>IF(入力用シート!BN6=0,"",入力用シート!BN6)</f>
        <v/>
      </c>
    </row>
    <row r="7" spans="1:66" ht="13.5" customHeight="1">
      <c r="A7" s="17" t="s">
        <v>204</v>
      </c>
      <c r="B7" s="19" t="s">
        <v>205</v>
      </c>
      <c r="C7" s="348" t="str">
        <f>IF(入力用シート!C7=0,"",入力用シート!C7)</f>
        <v/>
      </c>
      <c r="D7" s="349"/>
      <c r="E7" s="17" t="s">
        <v>206</v>
      </c>
      <c r="F7" s="19" t="s">
        <v>188</v>
      </c>
      <c r="G7" s="305" t="str">
        <f>IF(入力用シート!G7=0,"",入力用シート!G7)</f>
        <v/>
      </c>
      <c r="H7" s="306"/>
      <c r="I7" s="17" t="s">
        <v>189</v>
      </c>
      <c r="J7" s="19" t="s">
        <v>197</v>
      </c>
      <c r="K7" s="305" t="str">
        <f>IF(入力用シート!K7=0,"",入力用シート!K7)</f>
        <v/>
      </c>
      <c r="L7" s="318"/>
      <c r="M7" s="318"/>
      <c r="N7" s="318"/>
      <c r="O7" s="318"/>
      <c r="P7" s="318"/>
      <c r="Q7" s="318"/>
      <c r="R7" s="306"/>
      <c r="S7" s="7"/>
      <c r="T7" s="181"/>
      <c r="U7" s="28"/>
      <c r="V7" s="28"/>
      <c r="W7" s="28"/>
      <c r="X7" s="28"/>
      <c r="Y7" s="28"/>
      <c r="Z7" s="28"/>
      <c r="AA7" s="28"/>
      <c r="AB7" s="28"/>
      <c r="AC7" s="28"/>
      <c r="AD7" s="28"/>
      <c r="AE7" s="28"/>
      <c r="AF7" s="28"/>
      <c r="AG7" s="182"/>
      <c r="AH7" s="32" t="s">
        <v>245</v>
      </c>
      <c r="AI7" s="35" t="s">
        <v>248</v>
      </c>
      <c r="AJ7" s="277" t="str">
        <f>IF(入力用シート!AJ7=0,"",入力用シート!AJ7)</f>
        <v/>
      </c>
      <c r="AK7" s="282"/>
      <c r="AL7" s="278"/>
      <c r="AM7" s="194" t="s">
        <v>251</v>
      </c>
      <c r="AN7" s="277" t="str">
        <f>IF(入力用シート!AN7=0,"",入力用シート!AN7)</f>
        <v/>
      </c>
      <c r="AO7" s="282"/>
      <c r="AP7" s="278"/>
      <c r="AQ7" s="195" t="s">
        <v>254</v>
      </c>
      <c r="AR7" s="350" t="str">
        <f>IF(入力用シート!AR7=0,"",入力用シート!AR7)</f>
        <v/>
      </c>
      <c r="AS7" s="351"/>
      <c r="AT7" s="69"/>
      <c r="AU7" s="232" t="str">
        <f>IF(入力用シート!AU7=0,"",入力用シート!AU7)</f>
        <v/>
      </c>
      <c r="AV7" s="210" t="str">
        <f>IF(入力用シート!AV7=0,"",入力用シート!AV7)</f>
        <v/>
      </c>
      <c r="AW7" s="209" t="str">
        <f>IF(入力用シート!AW7=0,"",入力用シート!AW7)</f>
        <v/>
      </c>
      <c r="AX7" s="224" t="str">
        <f>IF(入力用シート!AX7=0,"",入力用シート!AX7)</f>
        <v/>
      </c>
      <c r="AY7" s="209" t="str">
        <f>IF(入力用シート!AY7=0,"",入力用シート!AY7)</f>
        <v/>
      </c>
      <c r="AZ7" s="210" t="str">
        <f>IF(入力用シート!AZ7=0,"",入力用シート!AZ7)</f>
        <v/>
      </c>
      <c r="BA7" s="209" t="str">
        <f>IF(入力用シート!BA7=0,"",入力用シート!BA7)</f>
        <v/>
      </c>
      <c r="BB7" s="210" t="str">
        <f>IF(入力用シート!BB7=0,"",入力用シート!BB7)</f>
        <v/>
      </c>
      <c r="BC7" s="209" t="str">
        <f>IF(入力用シート!BC7=0,"",入力用シート!BC7)</f>
        <v/>
      </c>
      <c r="BD7" s="210" t="str">
        <f>IF(入力用シート!BD7=0,"",入力用シート!BD7)</f>
        <v/>
      </c>
      <c r="BE7" s="209" t="str">
        <f>IF(入力用シート!BE7=0,"",入力用シート!BE7)</f>
        <v/>
      </c>
      <c r="BF7" s="210" t="str">
        <f>IF(入力用シート!BF7=0,"",入力用シート!BF7)</f>
        <v/>
      </c>
      <c r="BG7" s="209" t="str">
        <f>IF(入力用シート!BG7=0,"",入力用シート!BG7)</f>
        <v/>
      </c>
      <c r="BH7" s="210" t="str">
        <f>IF(入力用シート!BH7=0,"",入力用シート!BH7)</f>
        <v/>
      </c>
      <c r="BI7" s="209" t="str">
        <f>IF(入力用シート!BI7=0,"",入力用シート!BI7)</f>
        <v/>
      </c>
      <c r="BJ7" s="210" t="str">
        <f>IF(入力用シート!BJ7=0,"",入力用シート!BJ7)</f>
        <v/>
      </c>
      <c r="BK7" s="209" t="str">
        <f>IF(入力用シート!BK7=0,"",入力用シート!BK7)</f>
        <v/>
      </c>
      <c r="BL7" s="210" t="str">
        <f>IF(入力用シート!BL7=0,"",入力用シート!BL7)</f>
        <v/>
      </c>
      <c r="BM7" s="209" t="str">
        <f>IF(入力用シート!BM7=0,"",入力用シート!BM7)</f>
        <v/>
      </c>
      <c r="BN7" s="211" t="str">
        <f>IF(入力用シート!BN7=0,"",入力用シート!BN7)</f>
        <v/>
      </c>
    </row>
    <row r="8" spans="1:66" ht="13.5" customHeight="1">
      <c r="A8" s="20" t="s">
        <v>207</v>
      </c>
      <c r="B8" s="21" t="s">
        <v>208</v>
      </c>
      <c r="C8" s="18" t="s">
        <v>209</v>
      </c>
      <c r="D8" s="18" t="s">
        <v>210</v>
      </c>
      <c r="E8" s="19" t="s">
        <v>211</v>
      </c>
      <c r="F8" s="452" t="str">
        <f>IF(入力用シート!F8=0,"",入力用シート!F8)</f>
        <v/>
      </c>
      <c r="G8" s="437"/>
      <c r="H8" s="437"/>
      <c r="I8" s="437"/>
      <c r="J8" s="437"/>
      <c r="K8" s="437"/>
      <c r="L8" s="437"/>
      <c r="M8" s="437"/>
      <c r="N8" s="437"/>
      <c r="O8" s="437"/>
      <c r="P8" s="437"/>
      <c r="Q8" s="437"/>
      <c r="R8" s="453"/>
      <c r="S8" s="12"/>
      <c r="T8" s="181"/>
      <c r="U8" s="28"/>
      <c r="V8" s="28"/>
      <c r="W8" s="183"/>
      <c r="X8" s="28"/>
      <c r="Y8" s="28"/>
      <c r="Z8" s="183"/>
      <c r="AA8" s="28"/>
      <c r="AB8" s="28"/>
      <c r="AC8" s="28"/>
      <c r="AD8" s="28"/>
      <c r="AE8" s="28"/>
      <c r="AF8" s="28"/>
      <c r="AG8" s="182"/>
      <c r="AH8" s="38" t="s">
        <v>246</v>
      </c>
      <c r="AI8" s="39" t="s">
        <v>248</v>
      </c>
      <c r="AJ8" s="286" t="str">
        <f>IF(入力用シート!AJ8=0,"",入力用シート!AJ8)</f>
        <v/>
      </c>
      <c r="AK8" s="287"/>
      <c r="AL8" s="288"/>
      <c r="AM8" s="44" t="s">
        <v>251</v>
      </c>
      <c r="AN8" s="286" t="str">
        <f>IF(入力用シート!AN8=0,"",入力用シート!AN8)</f>
        <v/>
      </c>
      <c r="AO8" s="287"/>
      <c r="AP8" s="288"/>
      <c r="AQ8" s="43" t="s">
        <v>254</v>
      </c>
      <c r="AR8" s="348" t="str">
        <f>IF(入力用シート!AR8=0,"",入力用シート!AR8)</f>
        <v/>
      </c>
      <c r="AS8" s="349"/>
      <c r="AT8" s="69"/>
      <c r="AU8" s="70" t="s">
        <v>156</v>
      </c>
      <c r="AV8" s="372" t="str">
        <f>IF(入力用シート!AV8=0,"",入力用シート!AV8)</f>
        <v/>
      </c>
      <c r="AW8" s="373"/>
      <c r="AX8" s="203">
        <v>0</v>
      </c>
      <c r="AY8" s="212" t="str">
        <f>IF(入力用シート!AY8=0,"",入力用シート!AY8)</f>
        <v/>
      </c>
      <c r="AZ8" s="205" t="str">
        <f>IF(入力用シート!AZ8=0,"",入力用シート!AZ8)</f>
        <v/>
      </c>
      <c r="BA8" s="212" t="str">
        <f>IF(入力用シート!BA8=0,"",入力用シート!BA8)</f>
        <v/>
      </c>
      <c r="BB8" s="205" t="str">
        <f>IF(入力用シート!BB8=0,"",入力用シート!BB8)</f>
        <v/>
      </c>
      <c r="BC8" s="212" t="str">
        <f>IF(入力用シート!BC8=0,"",入力用シート!BC8)</f>
        <v/>
      </c>
      <c r="BD8" s="205" t="str">
        <f>IF(入力用シート!BD8=0,"",入力用シート!BD8)</f>
        <v/>
      </c>
      <c r="BE8" s="212" t="str">
        <f>IF(入力用シート!BE8=0,"",入力用シート!BE8)</f>
        <v/>
      </c>
      <c r="BF8" s="205" t="str">
        <f>IF(入力用シート!BF8=0,"",入力用シート!BF8)</f>
        <v/>
      </c>
      <c r="BG8" s="212" t="str">
        <f>IF(入力用シート!BG8=0,"",入力用シート!BG8)</f>
        <v/>
      </c>
      <c r="BH8" s="206" t="str">
        <f>IF(入力用シート!BH8=0,"",入力用シート!BH8)</f>
        <v/>
      </c>
      <c r="BI8" s="213" t="str">
        <f>IF(入力用シート!BI8=0,"",入力用シート!BI8)</f>
        <v/>
      </c>
      <c r="BJ8" s="206" t="str">
        <f>IF(入力用シート!BJ8=0,"",入力用シート!BJ8)</f>
        <v/>
      </c>
      <c r="BK8" s="213" t="str">
        <f>IF(入力用シート!BK8=0,"",入力用シート!BK8)</f>
        <v/>
      </c>
      <c r="BL8" s="206" t="str">
        <f>IF(入力用シート!BL8=0,"",入力用シート!BL8)</f>
        <v/>
      </c>
      <c r="BM8" s="213" t="str">
        <f>IF(入力用シート!BM8=0,"",入力用シート!BM8)</f>
        <v/>
      </c>
      <c r="BN8" s="208" t="str">
        <f>IF(入力用シート!BN8=0,"",入力用シート!BN8)</f>
        <v/>
      </c>
    </row>
    <row r="9" spans="1:66" ht="13.5" customHeight="1">
      <c r="A9" s="17" t="s">
        <v>212</v>
      </c>
      <c r="B9" s="18" t="s">
        <v>213</v>
      </c>
      <c r="C9" s="19" t="s">
        <v>193</v>
      </c>
      <c r="D9" s="449" t="str">
        <f>IF(入力用シート!D9=0,"",入力用シート!D9)</f>
        <v/>
      </c>
      <c r="E9" s="450"/>
      <c r="F9" s="450"/>
      <c r="G9" s="450"/>
      <c r="H9" s="11" t="s">
        <v>214</v>
      </c>
      <c r="I9" s="450" t="str">
        <f>IF(入力用シート!I9=0,"",入力用シート!I9)</f>
        <v/>
      </c>
      <c r="J9" s="450"/>
      <c r="K9" s="11" t="s">
        <v>214</v>
      </c>
      <c r="L9" s="450" t="str">
        <f>IF(入力用シート!L9=0,"",入力用シート!L9)</f>
        <v/>
      </c>
      <c r="M9" s="451"/>
      <c r="N9" s="8"/>
      <c r="O9" s="7"/>
      <c r="P9" s="7"/>
      <c r="Q9" s="7"/>
      <c r="R9" s="7"/>
      <c r="S9" s="12"/>
      <c r="T9" s="181"/>
      <c r="U9" s="28"/>
      <c r="V9" s="28"/>
      <c r="W9" s="28"/>
      <c r="X9" s="28"/>
      <c r="Y9" s="28"/>
      <c r="Z9" s="28"/>
      <c r="AA9" s="28"/>
      <c r="AB9" s="28"/>
      <c r="AC9" s="28"/>
      <c r="AD9" s="28"/>
      <c r="AE9" s="28"/>
      <c r="AF9" s="28"/>
      <c r="AG9" s="182"/>
      <c r="AH9" s="34" t="s">
        <v>255</v>
      </c>
      <c r="AI9" s="36" t="s">
        <v>168</v>
      </c>
      <c r="AJ9" s="277" t="str">
        <f>IF(入力用シート!AJ9=0,"",入力用シート!AJ9)</f>
        <v/>
      </c>
      <c r="AK9" s="282"/>
      <c r="AL9" s="278"/>
      <c r="AM9" s="196" t="s">
        <v>251</v>
      </c>
      <c r="AN9" s="277" t="str">
        <f>IF(入力用シート!AN9=0,"",入力用シート!AN9)</f>
        <v/>
      </c>
      <c r="AO9" s="282"/>
      <c r="AP9" s="278"/>
      <c r="AQ9" s="197" t="s">
        <v>254</v>
      </c>
      <c r="AR9" s="350" t="str">
        <f>IF(入力用シート!AR9=0,"",入力用シート!AR9)</f>
        <v/>
      </c>
      <c r="AS9" s="351"/>
      <c r="AT9" s="69"/>
      <c r="AU9" s="226" t="str">
        <f>IF(入力用シート!AU9=0,"",入力用シート!AU9)</f>
        <v/>
      </c>
      <c r="AV9" s="227" t="str">
        <f>IF(入力用シート!AV9=0,"",入力用シート!AV9)</f>
        <v/>
      </c>
      <c r="AW9" s="228" t="str">
        <f>IF(入力用シート!AW9=0,"",入力用シート!AW9)</f>
        <v/>
      </c>
      <c r="AX9" s="225" t="str">
        <f>IF(入力用シート!AX9=0,"",入力用シート!AX9)</f>
        <v/>
      </c>
      <c r="AY9" s="209" t="str">
        <f>IF(入力用シート!AY9=0,"",入力用シート!AY9)</f>
        <v/>
      </c>
      <c r="AZ9" s="214" t="str">
        <f>IF(入力用シート!AZ9=0,"",入力用シート!AZ9)</f>
        <v/>
      </c>
      <c r="BA9" s="209" t="str">
        <f>IF(入力用シート!BA9=0,"",入力用シート!BA9)</f>
        <v/>
      </c>
      <c r="BB9" s="214" t="str">
        <f>IF(入力用シート!BB9=0,"",入力用シート!BB9)</f>
        <v/>
      </c>
      <c r="BC9" s="209" t="str">
        <f>IF(入力用シート!BC9=0,"",入力用シート!BC9)</f>
        <v/>
      </c>
      <c r="BD9" s="214" t="str">
        <f>IF(入力用シート!BD9=0,"",入力用シート!BD9)</f>
        <v/>
      </c>
      <c r="BE9" s="209" t="str">
        <f>IF(入力用シート!BE9=0,"",入力用シート!BE9)</f>
        <v/>
      </c>
      <c r="BF9" s="214" t="str">
        <f>IF(入力用シート!BF9=0,"",入力用シート!BF9)</f>
        <v/>
      </c>
      <c r="BG9" s="209" t="str">
        <f>IF(入力用シート!BG9=0,"",入力用シート!BG9)</f>
        <v/>
      </c>
      <c r="BH9" s="214" t="str">
        <f>IF(入力用シート!BH9=0,"",入力用シート!BH9)</f>
        <v/>
      </c>
      <c r="BI9" s="209" t="str">
        <f>IF(入力用シート!BI9=0,"",入力用シート!BI9)</f>
        <v/>
      </c>
      <c r="BJ9" s="214" t="str">
        <f>IF(入力用シート!BJ9=0,"",入力用シート!BJ9)</f>
        <v/>
      </c>
      <c r="BK9" s="209" t="str">
        <f>IF(入力用シート!BK9=0,"",入力用シート!BK9)</f>
        <v/>
      </c>
      <c r="BL9" s="214" t="str">
        <f>IF(入力用シート!BL9=0,"",入力用シート!BL9)</f>
        <v/>
      </c>
      <c r="BM9" s="209" t="str">
        <f>IF(入力用シート!BM9=0,"",入力用シート!BM9)</f>
        <v/>
      </c>
      <c r="BN9" s="245" t="str">
        <f>IF(入力用シート!BN9=0,"",入力用シート!BN9)</f>
        <v/>
      </c>
    </row>
    <row r="10" spans="1:66" ht="13.5" customHeight="1">
      <c r="A10" s="17" t="s">
        <v>284</v>
      </c>
      <c r="B10" s="18" t="s">
        <v>285</v>
      </c>
      <c r="C10" s="19" t="s">
        <v>193</v>
      </c>
      <c r="D10" s="449" t="str">
        <f>IF(入力用シート!D10=0,"",入力用シート!D10)</f>
        <v/>
      </c>
      <c r="E10" s="450"/>
      <c r="F10" s="450"/>
      <c r="G10" s="450"/>
      <c r="H10" s="11" t="s">
        <v>214</v>
      </c>
      <c r="I10" s="450" t="str">
        <f>IF(入力用シート!I10=0,"",入力用シート!I10)</f>
        <v/>
      </c>
      <c r="J10" s="450"/>
      <c r="K10" s="11" t="s">
        <v>214</v>
      </c>
      <c r="L10" s="450" t="str">
        <f>IF(入力用シート!L10=0,"",入力用シート!L10)</f>
        <v/>
      </c>
      <c r="M10" s="451"/>
      <c r="N10" s="7"/>
      <c r="O10" s="7"/>
      <c r="P10" s="7"/>
      <c r="Q10" s="7"/>
      <c r="R10" s="7"/>
      <c r="S10" s="12"/>
      <c r="T10" s="181"/>
      <c r="U10" s="28"/>
      <c r="V10" s="28"/>
      <c r="W10" s="183"/>
      <c r="X10" s="183"/>
      <c r="Y10" s="183"/>
      <c r="Z10" s="183"/>
      <c r="AA10" s="28"/>
      <c r="AB10" s="28"/>
      <c r="AC10" s="28"/>
      <c r="AD10" s="28"/>
      <c r="AE10" s="28"/>
      <c r="AF10" s="28"/>
      <c r="AG10" s="182"/>
      <c r="AH10" s="38" t="s">
        <v>276</v>
      </c>
      <c r="AI10" s="39" t="s">
        <v>166</v>
      </c>
      <c r="AJ10" s="286" t="str">
        <f>IF(入力用シート!AJ10=0,"",入力用シート!AJ10)</f>
        <v/>
      </c>
      <c r="AK10" s="287"/>
      <c r="AL10" s="288"/>
      <c r="AM10" s="26" t="s">
        <v>172</v>
      </c>
      <c r="AN10" s="31" t="s">
        <v>173</v>
      </c>
      <c r="AO10" s="31" t="s">
        <v>174</v>
      </c>
      <c r="AP10" s="31" t="s">
        <v>262</v>
      </c>
      <c r="AQ10" s="31" t="s">
        <v>194</v>
      </c>
      <c r="AR10" s="31" t="s">
        <v>263</v>
      </c>
      <c r="AS10" s="27" t="s">
        <v>171</v>
      </c>
      <c r="AT10" s="64"/>
      <c r="AU10" s="70" t="s">
        <v>157</v>
      </c>
      <c r="AV10" s="372" t="str">
        <f>IF(入力用シート!AV10=0,"",入力用シート!AV10)</f>
        <v/>
      </c>
      <c r="AW10" s="373"/>
      <c r="AX10" s="203">
        <v>0</v>
      </c>
      <c r="AY10" s="204" t="str">
        <f>IF(入力用シート!AY10=0,"",入力用シート!AY10)</f>
        <v/>
      </c>
      <c r="AZ10" s="205" t="str">
        <f>IF(入力用シート!AZ10=0,"",入力用シート!AZ10)</f>
        <v/>
      </c>
      <c r="BA10" s="204" t="str">
        <f>IF(入力用シート!BA10=0,"",入力用シート!BA10)</f>
        <v/>
      </c>
      <c r="BB10" s="205" t="str">
        <f>IF(入力用シート!BB10=0,"",入力用シート!BB10)</f>
        <v/>
      </c>
      <c r="BC10" s="204" t="str">
        <f>IF(入力用シート!BC10=0,"",入力用シート!BC10)</f>
        <v/>
      </c>
      <c r="BD10" s="205" t="str">
        <f>IF(入力用シート!BD10=0,"",入力用シート!BD10)</f>
        <v/>
      </c>
      <c r="BE10" s="204" t="str">
        <f>IF(入力用シート!BE10=0,"",入力用シート!BE10)</f>
        <v/>
      </c>
      <c r="BF10" s="205" t="str">
        <f>IF(入力用シート!BF10=0,"",入力用シート!BF10)</f>
        <v/>
      </c>
      <c r="BG10" s="204" t="str">
        <f>IF(入力用シート!BG10=0,"",入力用シート!BG10)</f>
        <v/>
      </c>
      <c r="BH10" s="206" t="str">
        <f>IF(入力用シート!BH10=0,"",入力用シート!BH10)</f>
        <v/>
      </c>
      <c r="BI10" s="207" t="str">
        <f>IF(入力用シート!BI10=0,"",入力用シート!BI10)</f>
        <v/>
      </c>
      <c r="BJ10" s="206" t="str">
        <f>IF(入力用シート!BJ10=0,"",入力用シート!BJ10)</f>
        <v/>
      </c>
      <c r="BK10" s="207" t="str">
        <f>IF(入力用シート!BK10=0,"",入力用シート!BK10)</f>
        <v/>
      </c>
      <c r="BL10" s="206" t="str">
        <f>IF(入力用シート!BL10=0,"",入力用シート!BL10)</f>
        <v/>
      </c>
      <c r="BM10" s="207" t="str">
        <f>IF(入力用シート!BM10=0,"",入力用シート!BM10)</f>
        <v/>
      </c>
      <c r="BN10" s="208" t="str">
        <f>IF(入力用シート!BN10=0,"",入力用シート!BN10)</f>
        <v/>
      </c>
    </row>
    <row r="11" spans="1:66" ht="13.5" customHeight="1">
      <c r="A11" s="7"/>
      <c r="B11" s="7"/>
      <c r="C11" s="7"/>
      <c r="D11" s="7"/>
      <c r="E11" s="7"/>
      <c r="F11" s="12"/>
      <c r="G11" s="7"/>
      <c r="H11" s="7"/>
      <c r="I11" s="7"/>
      <c r="J11" s="12"/>
      <c r="K11" s="12"/>
      <c r="L11" s="12"/>
      <c r="M11" s="7"/>
      <c r="N11" s="7"/>
      <c r="O11" s="7"/>
      <c r="P11" s="7"/>
      <c r="Q11" s="7"/>
      <c r="R11" s="7"/>
      <c r="S11" s="12"/>
      <c r="T11" s="181"/>
      <c r="U11" s="28"/>
      <c r="V11" s="28"/>
      <c r="W11" s="183"/>
      <c r="X11" s="183"/>
      <c r="Y11" s="183"/>
      <c r="Z11" s="183"/>
      <c r="AA11" s="28"/>
      <c r="AB11" s="28"/>
      <c r="AC11" s="28"/>
      <c r="AD11" s="28"/>
      <c r="AE11" s="28"/>
      <c r="AF11" s="28"/>
      <c r="AG11" s="182"/>
      <c r="AH11" s="38" t="s">
        <v>277</v>
      </c>
      <c r="AI11" s="39" t="s">
        <v>256</v>
      </c>
      <c r="AJ11" s="277" t="str">
        <f>IF(入力用シート!AJ11=0,"",入力用シート!AJ11)</f>
        <v/>
      </c>
      <c r="AK11" s="282"/>
      <c r="AL11" s="278"/>
      <c r="AM11" s="17" t="s">
        <v>481</v>
      </c>
      <c r="AN11" s="19" t="s">
        <v>218</v>
      </c>
      <c r="AO11" s="287" t="str">
        <f>IF(入力用シート!AO11=0,"",入力用シート!AO11)</f>
        <v/>
      </c>
      <c r="AP11" s="287"/>
      <c r="AQ11" s="46" t="s">
        <v>482</v>
      </c>
      <c r="AR11" s="286" t="str">
        <f>IF(入力用シート!AR11=0,"",入力用シート!AR11)</f>
        <v/>
      </c>
      <c r="AS11" s="288"/>
      <c r="AT11" s="64"/>
      <c r="AU11" s="226" t="str">
        <f>IF(入力用シート!AU11=0,"",入力用シート!AU11)</f>
        <v/>
      </c>
      <c r="AV11" s="229" t="str">
        <f>IF(入力用シート!AV11=0,"",入力用シート!AV11)</f>
        <v/>
      </c>
      <c r="AW11" s="228" t="str">
        <f>IF(入力用シート!AW11=0,"",入力用シート!AW11)</f>
        <v/>
      </c>
      <c r="AX11" s="224" t="str">
        <f>IF(入力用シート!AX11=0,"",入力用シート!AX11)</f>
        <v/>
      </c>
      <c r="AY11" s="209" t="str">
        <f>IF(入力用シート!AY11=0,"",入力用シート!AY11)</f>
        <v/>
      </c>
      <c r="AZ11" s="210" t="str">
        <f>IF(入力用シート!AZ11=0,"",入力用シート!AZ11)</f>
        <v/>
      </c>
      <c r="BA11" s="209" t="str">
        <f>IF(入力用シート!BA11=0,"",入力用シート!BA11)</f>
        <v/>
      </c>
      <c r="BB11" s="210" t="str">
        <f>IF(入力用シート!BB11=0,"",入力用シート!BB11)</f>
        <v/>
      </c>
      <c r="BC11" s="209" t="str">
        <f>IF(入力用シート!BC11=0,"",入力用シート!BC11)</f>
        <v/>
      </c>
      <c r="BD11" s="210" t="str">
        <f>IF(入力用シート!BD11=0,"",入力用シート!BD11)</f>
        <v/>
      </c>
      <c r="BE11" s="209" t="str">
        <f>IF(入力用シート!BE11=0,"",入力用シート!BE11)</f>
        <v/>
      </c>
      <c r="BF11" s="210" t="str">
        <f>IF(入力用シート!BF11=0,"",入力用シート!BF11)</f>
        <v/>
      </c>
      <c r="BG11" s="209" t="str">
        <f>IF(入力用シート!BG11=0,"",入力用シート!BG11)</f>
        <v/>
      </c>
      <c r="BH11" s="210" t="str">
        <f>IF(入力用シート!BH11=0,"",入力用シート!BH11)</f>
        <v/>
      </c>
      <c r="BI11" s="209" t="str">
        <f>IF(入力用シート!BI11=0,"",入力用シート!BI11)</f>
        <v/>
      </c>
      <c r="BJ11" s="210" t="str">
        <f>IF(入力用シート!BJ11=0,"",入力用シート!BJ11)</f>
        <v/>
      </c>
      <c r="BK11" s="209" t="str">
        <f>IF(入力用シート!BK11=0,"",入力用シート!BK11)</f>
        <v/>
      </c>
      <c r="BL11" s="210" t="str">
        <f>IF(入力用シート!BL11=0,"",入力用シート!BL11)</f>
        <v/>
      </c>
      <c r="BM11" s="209" t="str">
        <f>IF(入力用シート!BM11=0,"",入力用シート!BM11)</f>
        <v/>
      </c>
      <c r="BN11" s="211" t="str">
        <f>IF(入力用シート!BN11=0,"",入力用シート!BN11)</f>
        <v/>
      </c>
    </row>
    <row r="12" spans="1:66" ht="13.5" customHeight="1">
      <c r="A12" s="56" t="s">
        <v>198</v>
      </c>
      <c r="B12" s="18" t="s">
        <v>177</v>
      </c>
      <c r="C12" s="18" t="s">
        <v>201</v>
      </c>
      <c r="D12" s="18" t="s">
        <v>202</v>
      </c>
      <c r="E12" s="19" t="s">
        <v>203</v>
      </c>
      <c r="F12" s="12"/>
      <c r="G12" s="7"/>
      <c r="H12" s="7"/>
      <c r="I12" s="7"/>
      <c r="J12" s="12"/>
      <c r="K12" s="12"/>
      <c r="L12" s="12"/>
      <c r="M12" s="28"/>
      <c r="N12" s="28"/>
      <c r="O12" s="28"/>
      <c r="P12" s="28"/>
      <c r="Q12" s="28"/>
      <c r="R12" s="28"/>
      <c r="S12" s="12"/>
      <c r="T12" s="181"/>
      <c r="U12" s="28"/>
      <c r="V12" s="28"/>
      <c r="W12" s="183"/>
      <c r="X12" s="183"/>
      <c r="Y12" s="183"/>
      <c r="Z12" s="183"/>
      <c r="AA12" s="28"/>
      <c r="AB12" s="28"/>
      <c r="AC12" s="28"/>
      <c r="AD12" s="28"/>
      <c r="AE12" s="28"/>
      <c r="AF12" s="28"/>
      <c r="AG12" s="182"/>
      <c r="AH12" s="17" t="s">
        <v>278</v>
      </c>
      <c r="AI12" s="19" t="s">
        <v>279</v>
      </c>
      <c r="AJ12" s="286" t="str">
        <f>IF(入力用シート!AJ12=0,"",入力用シート!AJ12)</f>
        <v/>
      </c>
      <c r="AK12" s="287"/>
      <c r="AL12" s="288"/>
      <c r="AM12" s="17"/>
      <c r="AN12" s="18" t="s">
        <v>172</v>
      </c>
      <c r="AO12" s="18" t="s">
        <v>264</v>
      </c>
      <c r="AP12" s="18" t="s">
        <v>265</v>
      </c>
      <c r="AQ12" s="19"/>
      <c r="AR12" s="277" t="str">
        <f>IF(入力用シート!AR12=0,"",入力用シート!AR12)</f>
        <v/>
      </c>
      <c r="AS12" s="278"/>
      <c r="AT12" s="64"/>
      <c r="AU12" s="71" t="s">
        <v>275</v>
      </c>
      <c r="AV12" s="72" t="s">
        <v>39</v>
      </c>
      <c r="AW12" s="233">
        <v>0</v>
      </c>
      <c r="AX12" s="234">
        <v>1</v>
      </c>
      <c r="AY12" s="235">
        <v>2</v>
      </c>
      <c r="AZ12" s="234">
        <v>3</v>
      </c>
      <c r="BA12" s="235">
        <v>4</v>
      </c>
      <c r="BB12" s="234">
        <v>5</v>
      </c>
      <c r="BC12" s="235">
        <v>6</v>
      </c>
      <c r="BD12" s="234">
        <v>7</v>
      </c>
      <c r="BE12" s="236">
        <v>8</v>
      </c>
      <c r="BF12" s="72" t="s">
        <v>86</v>
      </c>
      <c r="BG12" s="233">
        <v>0</v>
      </c>
      <c r="BH12" s="234">
        <v>1</v>
      </c>
      <c r="BI12" s="241">
        <v>2</v>
      </c>
      <c r="BJ12" s="234">
        <v>3</v>
      </c>
      <c r="BK12" s="235">
        <v>4</v>
      </c>
      <c r="BL12" s="234">
        <v>5</v>
      </c>
      <c r="BM12" s="235">
        <v>6</v>
      </c>
      <c r="BN12" s="242">
        <v>7</v>
      </c>
    </row>
    <row r="13" spans="1:66" ht="13.5" customHeight="1">
      <c r="A13" s="338" t="s">
        <v>623</v>
      </c>
      <c r="B13" s="339"/>
      <c r="C13" s="339"/>
      <c r="D13" s="339"/>
      <c r="E13" s="339"/>
      <c r="F13" s="339"/>
      <c r="G13" s="339"/>
      <c r="H13" s="339"/>
      <c r="I13" s="340"/>
      <c r="J13" s="23" t="s">
        <v>293</v>
      </c>
      <c r="K13" s="24" t="s">
        <v>294</v>
      </c>
      <c r="L13" s="14"/>
      <c r="M13" s="28"/>
      <c r="N13" s="28"/>
      <c r="O13" s="28"/>
      <c r="P13" s="28"/>
      <c r="Q13" s="28"/>
      <c r="R13" s="28"/>
      <c r="S13" s="12"/>
      <c r="T13" s="181"/>
      <c r="U13" s="28"/>
      <c r="V13" s="28"/>
      <c r="W13" s="183"/>
      <c r="X13" s="183"/>
      <c r="Y13" s="183"/>
      <c r="Z13" s="183"/>
      <c r="AA13" s="28"/>
      <c r="AB13" s="28"/>
      <c r="AC13" s="28"/>
      <c r="AD13" s="28"/>
      <c r="AE13" s="28"/>
      <c r="AF13" s="28"/>
      <c r="AG13" s="182"/>
      <c r="AH13" s="17" t="s">
        <v>280</v>
      </c>
      <c r="AI13" s="19" t="s">
        <v>272</v>
      </c>
      <c r="AJ13" s="277" t="str">
        <f>IF(入力用シート!AJ13=0,"",入力用シート!AJ13)</f>
        <v/>
      </c>
      <c r="AK13" s="282"/>
      <c r="AL13" s="278"/>
      <c r="AM13" s="338" t="s">
        <v>483</v>
      </c>
      <c r="AN13" s="339"/>
      <c r="AO13" s="339"/>
      <c r="AP13" s="339"/>
      <c r="AQ13" s="340"/>
      <c r="AR13" s="286" t="str">
        <f>IF(入力用シート!AR13=0,"",入力用シート!AR13)</f>
        <v/>
      </c>
      <c r="AS13" s="288"/>
      <c r="AT13" s="64"/>
      <c r="AU13" s="73" t="s">
        <v>296</v>
      </c>
      <c r="AV13" s="74" t="s">
        <v>261</v>
      </c>
      <c r="AW13" s="237">
        <v>0</v>
      </c>
      <c r="AX13" s="238">
        <v>1</v>
      </c>
      <c r="AY13" s="239">
        <v>2</v>
      </c>
      <c r="AZ13" s="238">
        <v>3</v>
      </c>
      <c r="BA13" s="239">
        <v>4</v>
      </c>
      <c r="BB13" s="238">
        <v>5</v>
      </c>
      <c r="BC13" s="239">
        <v>6</v>
      </c>
      <c r="BD13" s="238">
        <v>7</v>
      </c>
      <c r="BE13" s="240">
        <v>8</v>
      </c>
      <c r="BF13" s="72" t="s">
        <v>87</v>
      </c>
      <c r="BG13" s="243">
        <v>0</v>
      </c>
      <c r="BH13" s="238">
        <v>1</v>
      </c>
      <c r="BI13" s="239">
        <v>2</v>
      </c>
      <c r="BJ13" s="238">
        <v>3</v>
      </c>
      <c r="BK13" s="239">
        <v>4</v>
      </c>
      <c r="BL13" s="238">
        <v>5</v>
      </c>
      <c r="BM13" s="239">
        <v>6</v>
      </c>
      <c r="BN13" s="244">
        <v>7</v>
      </c>
    </row>
    <row r="14" spans="1:66" ht="13.5" customHeight="1">
      <c r="A14" s="305" t="str">
        <f>IF(入力用シート!A14=0,"",入力用シート!A14)</f>
        <v/>
      </c>
      <c r="B14" s="318"/>
      <c r="C14" s="318"/>
      <c r="D14" s="318"/>
      <c r="E14" s="318"/>
      <c r="F14" s="318"/>
      <c r="G14" s="318"/>
      <c r="H14" s="318"/>
      <c r="I14" s="306"/>
      <c r="J14" s="372" t="str">
        <f>IF(入力用シート!J14=0,"",入力用シート!J14)</f>
        <v/>
      </c>
      <c r="K14" s="373"/>
      <c r="L14" s="14"/>
      <c r="M14" s="7"/>
      <c r="N14" s="7"/>
      <c r="O14" s="7"/>
      <c r="P14" s="7"/>
      <c r="Q14" s="7"/>
      <c r="R14" s="7"/>
      <c r="S14" s="7"/>
      <c r="T14" s="181"/>
      <c r="U14" s="28"/>
      <c r="V14" s="28"/>
      <c r="W14" s="28"/>
      <c r="X14" s="28"/>
      <c r="Y14" s="28"/>
      <c r="Z14" s="28"/>
      <c r="AA14" s="28"/>
      <c r="AB14" s="28"/>
      <c r="AC14" s="28"/>
      <c r="AD14" s="28"/>
      <c r="AE14" s="28"/>
      <c r="AF14" s="28"/>
      <c r="AG14" s="182"/>
      <c r="AH14" s="7"/>
      <c r="AI14" s="7"/>
      <c r="AJ14" s="7"/>
      <c r="AK14" s="7"/>
      <c r="AL14" s="7"/>
      <c r="AM14" s="7"/>
      <c r="AN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row>
    <row r="15" spans="1:66" ht="13.5" customHeight="1">
      <c r="A15" s="312" t="str">
        <f>IF(入力用シート!A15=0,"",入力用シート!A15)</f>
        <v/>
      </c>
      <c r="B15" s="309"/>
      <c r="C15" s="309"/>
      <c r="D15" s="309"/>
      <c r="E15" s="309"/>
      <c r="F15" s="309"/>
      <c r="G15" s="309"/>
      <c r="H15" s="309"/>
      <c r="I15" s="313"/>
      <c r="J15" s="447" t="str">
        <f>IF(入力用シート!J15=0,"",入力用シート!J15)</f>
        <v/>
      </c>
      <c r="K15" s="448"/>
      <c r="L15" s="14"/>
      <c r="M15" s="7"/>
      <c r="N15" s="7"/>
      <c r="O15" s="7"/>
      <c r="P15" s="7"/>
      <c r="Q15" s="7"/>
      <c r="R15" s="7"/>
      <c r="S15" s="7"/>
      <c r="T15" s="181"/>
      <c r="U15" s="28"/>
      <c r="V15" s="28"/>
      <c r="W15" s="28"/>
      <c r="X15" s="28"/>
      <c r="Y15" s="28"/>
      <c r="Z15" s="28"/>
      <c r="AA15" s="28"/>
      <c r="AB15" s="28"/>
      <c r="AC15" s="28"/>
      <c r="AD15" s="28"/>
      <c r="AE15" s="28"/>
      <c r="AF15" s="28"/>
      <c r="AG15" s="182"/>
      <c r="AH15" s="17" t="s">
        <v>255</v>
      </c>
      <c r="AI15" s="18" t="s">
        <v>168</v>
      </c>
      <c r="AJ15" s="18" t="s">
        <v>269</v>
      </c>
      <c r="AK15" s="18" t="s">
        <v>270</v>
      </c>
      <c r="AL15" s="19" t="s">
        <v>268</v>
      </c>
      <c r="AM15" s="7"/>
      <c r="AN15" s="15"/>
      <c r="AO15" s="15"/>
      <c r="AP15" s="15"/>
      <c r="AQ15" s="15"/>
      <c r="AR15" s="15"/>
      <c r="AS15" s="15"/>
      <c r="AT15" s="15"/>
      <c r="AU15" s="15"/>
      <c r="AV15" s="15"/>
      <c r="AW15" s="15"/>
      <c r="AX15" s="15"/>
      <c r="AY15" s="15"/>
      <c r="AZ15" s="15"/>
      <c r="BA15" s="15"/>
      <c r="BB15" s="15"/>
      <c r="BC15" s="15"/>
      <c r="BD15" s="15"/>
      <c r="BE15" s="15"/>
      <c r="BF15" s="15"/>
      <c r="BG15" s="15"/>
      <c r="BH15" s="15"/>
      <c r="BJ15" s="7"/>
      <c r="BK15" s="7"/>
      <c r="BL15" s="7"/>
      <c r="BM15" s="7"/>
      <c r="BN15" s="7"/>
    </row>
    <row r="16" spans="1:66" ht="13.5" customHeight="1">
      <c r="A16" s="305" t="str">
        <f>IF(入力用シート!A16=0,"",入力用シート!A16)</f>
        <v/>
      </c>
      <c r="B16" s="318"/>
      <c r="C16" s="318"/>
      <c r="D16" s="318"/>
      <c r="E16" s="318"/>
      <c r="F16" s="318"/>
      <c r="G16" s="318"/>
      <c r="H16" s="318"/>
      <c r="I16" s="306"/>
      <c r="J16" s="372" t="str">
        <f>IF(入力用シート!J16=0,"",入力用シート!J16)</f>
        <v/>
      </c>
      <c r="K16" s="373"/>
      <c r="L16" s="14"/>
      <c r="M16" s="7"/>
      <c r="N16" s="7"/>
      <c r="O16" s="7"/>
      <c r="P16" s="7"/>
      <c r="Q16" s="7"/>
      <c r="R16" s="7"/>
      <c r="S16" s="7"/>
      <c r="T16" s="181"/>
      <c r="U16" s="28"/>
      <c r="V16" s="28"/>
      <c r="W16" s="28"/>
      <c r="X16" s="28"/>
      <c r="Y16" s="28"/>
      <c r="Z16" s="28"/>
      <c r="AA16" s="28"/>
      <c r="AB16" s="28"/>
      <c r="AC16" s="28"/>
      <c r="AD16" s="28"/>
      <c r="AE16" s="28"/>
      <c r="AF16" s="28"/>
      <c r="AG16" s="182"/>
      <c r="AH16" s="17" t="s">
        <v>269</v>
      </c>
      <c r="AI16" s="18" t="s">
        <v>270</v>
      </c>
      <c r="AJ16" s="37" t="s">
        <v>268</v>
      </c>
      <c r="AK16" s="37" t="s">
        <v>272</v>
      </c>
      <c r="AL16" s="39" t="s">
        <v>271</v>
      </c>
      <c r="AM16" s="370">
        <v>2</v>
      </c>
      <c r="AN16" s="344"/>
      <c r="AO16" s="370">
        <v>3</v>
      </c>
      <c r="AP16" s="344"/>
      <c r="AQ16" s="370">
        <v>4</v>
      </c>
      <c r="AR16" s="344"/>
      <c r="AS16" s="370">
        <v>5</v>
      </c>
      <c r="AT16" s="344"/>
      <c r="AU16" s="370">
        <v>6</v>
      </c>
      <c r="AV16" s="344"/>
      <c r="AW16" s="370">
        <v>7</v>
      </c>
      <c r="AX16" s="344"/>
      <c r="AY16" s="370">
        <v>8</v>
      </c>
      <c r="AZ16" s="344"/>
      <c r="BA16" s="370">
        <v>9</v>
      </c>
      <c r="BB16" s="344"/>
      <c r="BC16" s="370">
        <v>10</v>
      </c>
      <c r="BD16" s="344"/>
      <c r="BE16" s="370">
        <v>11</v>
      </c>
      <c r="BF16" s="344"/>
      <c r="BG16" s="370">
        <v>12</v>
      </c>
      <c r="BH16" s="371"/>
      <c r="BI16" s="371"/>
      <c r="BJ16" s="344"/>
      <c r="BK16" s="7"/>
      <c r="BL16" s="53"/>
      <c r="BM16" s="12"/>
      <c r="BN16" s="54"/>
    </row>
    <row r="17" spans="1:66" ht="13.5" customHeight="1">
      <c r="A17" s="312" t="str">
        <f>IF(入力用シート!A17=0,"",入力用シート!A17)</f>
        <v/>
      </c>
      <c r="B17" s="309"/>
      <c r="C17" s="309"/>
      <c r="D17" s="309"/>
      <c r="E17" s="309"/>
      <c r="F17" s="309"/>
      <c r="G17" s="309"/>
      <c r="H17" s="309"/>
      <c r="I17" s="313"/>
      <c r="J17" s="447" t="str">
        <f>IF(入力用シート!J17=0,"",入力用シート!J17)</f>
        <v/>
      </c>
      <c r="K17" s="448"/>
      <c r="L17" s="14"/>
      <c r="M17" s="12"/>
      <c r="N17" s="12"/>
      <c r="O17" s="12"/>
      <c r="P17" s="12"/>
      <c r="Q17" s="7"/>
      <c r="R17" s="7"/>
      <c r="S17" s="7"/>
      <c r="T17" s="181"/>
      <c r="U17" s="28"/>
      <c r="V17" s="28"/>
      <c r="W17" s="28"/>
      <c r="X17" s="28"/>
      <c r="Y17" s="28"/>
      <c r="Z17" s="28"/>
      <c r="AA17" s="28"/>
      <c r="AB17" s="28"/>
      <c r="AC17" s="28"/>
      <c r="AD17" s="28"/>
      <c r="AE17" s="28"/>
      <c r="AF17" s="28"/>
      <c r="AG17" s="182"/>
      <c r="AH17" s="286" t="str">
        <f>IF(入力用シート!AH17=0,"",入力用シート!AH17)</f>
        <v/>
      </c>
      <c r="AI17" s="287"/>
      <c r="AJ17" s="287"/>
      <c r="AK17" s="287"/>
      <c r="AL17" s="288"/>
      <c r="AM17" s="357" t="s">
        <v>356</v>
      </c>
      <c r="AN17" s="358"/>
      <c r="AO17" s="372" t="str">
        <f>IF(入力用シート!AO17="","",入力用シート!AO17)</f>
        <v/>
      </c>
      <c r="AP17" s="454"/>
      <c r="AQ17" s="447" t="str">
        <f>IF(入力用シート!AQ17="","",入力用シート!AQ17)</f>
        <v/>
      </c>
      <c r="AR17" s="448"/>
      <c r="AS17" s="372" t="str">
        <f>IF(入力用シート!AS17="","",入力用シート!AS17)</f>
        <v/>
      </c>
      <c r="AT17" s="373"/>
      <c r="AU17" s="447" t="str">
        <f>IF(入力用シート!AU17="","",入力用シート!AU17)</f>
        <v/>
      </c>
      <c r="AV17" s="448"/>
      <c r="AW17" s="372" t="str">
        <f>IF(入力用シート!AW17="","",入力用シート!AW17)</f>
        <v/>
      </c>
      <c r="AX17" s="373"/>
      <c r="AY17" s="447" t="str">
        <f>IF(入力用シート!AY17="","",入力用シート!AY17)</f>
        <v/>
      </c>
      <c r="AZ17" s="448"/>
      <c r="BA17" s="372" t="str">
        <f>IF(入力用シート!BA17="","",入力用シート!BA17)</f>
        <v/>
      </c>
      <c r="BB17" s="373"/>
      <c r="BC17" s="447" t="str">
        <f>IF(入力用シート!BC17="","",入力用シート!BC17)</f>
        <v/>
      </c>
      <c r="BD17" s="448"/>
      <c r="BE17" s="372" t="str">
        <f>IF(入力用シート!BE17="","",入力用シート!BE17)</f>
        <v/>
      </c>
      <c r="BF17" s="373"/>
      <c r="BG17" s="193" t="str">
        <f>IF(入力用シート!BG17="","",入力用シート!BG17)</f>
        <v/>
      </c>
      <c r="BH17" s="57" t="s">
        <v>159</v>
      </c>
      <c r="BI17" s="359" t="str">
        <f>IF(入力用シート!BI17=0,"",入力用シート!BI17)</f>
        <v/>
      </c>
      <c r="BJ17" s="344"/>
      <c r="BK17" s="7"/>
      <c r="BL17" s="53"/>
      <c r="BM17" s="12"/>
      <c r="BN17" s="55"/>
    </row>
    <row r="18" spans="1:66" ht="13.5" customHeight="1">
      <c r="A18" s="305" t="str">
        <f>IF(入力用シート!A18=0,"",入力用シート!A18)</f>
        <v/>
      </c>
      <c r="B18" s="318"/>
      <c r="C18" s="318"/>
      <c r="D18" s="318"/>
      <c r="E18" s="318"/>
      <c r="F18" s="318"/>
      <c r="G18" s="318"/>
      <c r="H18" s="318"/>
      <c r="I18" s="306"/>
      <c r="J18" s="372" t="str">
        <f>IF(入力用シート!J18=0,"",入力用シート!J18)</f>
        <v/>
      </c>
      <c r="K18" s="373"/>
      <c r="L18" s="14"/>
      <c r="M18" s="12"/>
      <c r="N18" s="12"/>
      <c r="O18" s="7"/>
      <c r="P18" s="7"/>
      <c r="Q18" s="7"/>
      <c r="R18" s="7"/>
      <c r="S18" s="7"/>
      <c r="T18" s="181"/>
      <c r="U18" s="28"/>
      <c r="V18" s="28"/>
      <c r="W18" s="28"/>
      <c r="X18" s="28"/>
      <c r="Y18" s="28"/>
      <c r="Z18" s="28"/>
      <c r="AA18" s="28"/>
      <c r="AB18" s="28"/>
      <c r="AC18" s="28"/>
      <c r="AD18" s="28"/>
      <c r="AE18" s="28"/>
      <c r="AF18" s="28"/>
      <c r="AG18" s="182"/>
      <c r="AH18" s="15"/>
      <c r="AI18" s="15"/>
      <c r="AJ18" s="29"/>
      <c r="AK18" s="29"/>
      <c r="AL18" s="29"/>
      <c r="AM18" s="29"/>
      <c r="AN18" s="29"/>
      <c r="AO18" s="29"/>
      <c r="AP18" s="29"/>
      <c r="AQ18" s="29"/>
      <c r="AR18" s="29"/>
      <c r="AS18" s="29"/>
      <c r="AT18" s="29"/>
      <c r="AU18" s="29"/>
      <c r="AV18" s="29"/>
      <c r="AW18" s="187"/>
      <c r="AX18" s="187"/>
      <c r="AZ18" s="29"/>
      <c r="BA18" s="29"/>
      <c r="BB18" s="29"/>
      <c r="BC18" s="29"/>
      <c r="BD18" s="29"/>
      <c r="BE18" s="29"/>
      <c r="BF18" s="29"/>
      <c r="BG18" s="29"/>
      <c r="BH18" s="29"/>
      <c r="BI18" s="188"/>
      <c r="BJ18" s="188"/>
      <c r="BK18" s="7"/>
      <c r="BL18" s="7"/>
      <c r="BM18" s="7"/>
      <c r="BN18" s="7"/>
    </row>
    <row r="19" spans="1:66" ht="13.5" customHeight="1">
      <c r="A19" s="338" t="s">
        <v>154</v>
      </c>
      <c r="B19" s="339"/>
      <c r="C19" s="339"/>
      <c r="D19" s="339"/>
      <c r="E19" s="339"/>
      <c r="F19" s="339"/>
      <c r="G19" s="339"/>
      <c r="H19" s="339"/>
      <c r="I19" s="340"/>
      <c r="J19" s="372" t="str">
        <f>IF(入力用シート!J19=0,"",入力用シート!J19)</f>
        <v/>
      </c>
      <c r="K19" s="373"/>
      <c r="L19" s="14"/>
      <c r="M19" s="17" t="s">
        <v>190</v>
      </c>
      <c r="N19" s="18" t="s">
        <v>191</v>
      </c>
      <c r="O19" s="19" t="s">
        <v>167</v>
      </c>
      <c r="P19" s="372" t="str">
        <f>IF(入力用シート!P19=0,"",入力用シート!P19)</f>
        <v/>
      </c>
      <c r="Q19" s="359"/>
      <c r="R19" s="373"/>
      <c r="S19" s="7"/>
      <c r="T19" s="184"/>
      <c r="U19" s="185"/>
      <c r="V19" s="185"/>
      <c r="W19" s="185"/>
      <c r="X19" s="185"/>
      <c r="Y19" s="185"/>
      <c r="Z19" s="185"/>
      <c r="AA19" s="185"/>
      <c r="AB19" s="185"/>
      <c r="AC19" s="185"/>
      <c r="AD19" s="185"/>
      <c r="AE19" s="185"/>
      <c r="AF19" s="185"/>
      <c r="AG19" s="186"/>
      <c r="AH19" s="26" t="s">
        <v>477</v>
      </c>
      <c r="AI19" s="31" t="s">
        <v>264</v>
      </c>
      <c r="AJ19" s="27" t="s">
        <v>265</v>
      </c>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7"/>
      <c r="BJ19" s="7"/>
      <c r="BK19" s="7"/>
      <c r="BL19" s="7"/>
      <c r="BM19" s="7"/>
      <c r="BN19" s="7"/>
    </row>
    <row r="20" spans="1:66" ht="13.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154"/>
      <c r="AI20" s="155"/>
      <c r="AJ20" s="155" t="s">
        <v>622</v>
      </c>
      <c r="AK20" s="155" t="s">
        <v>185</v>
      </c>
      <c r="AL20" s="155"/>
      <c r="AM20" s="155"/>
      <c r="AN20" s="201" t="s">
        <v>165</v>
      </c>
      <c r="AO20" s="18" t="s">
        <v>478</v>
      </c>
      <c r="AP20" s="202" t="s">
        <v>167</v>
      </c>
      <c r="AQ20" s="200" t="s">
        <v>701</v>
      </c>
      <c r="AR20" s="24" t="s">
        <v>702</v>
      </c>
      <c r="AS20" s="154"/>
      <c r="AT20" s="155"/>
      <c r="AU20" s="155" t="s">
        <v>186</v>
      </c>
      <c r="AV20" s="155" t="s">
        <v>185</v>
      </c>
      <c r="AW20" s="155"/>
      <c r="AX20" s="155"/>
      <c r="AY20" s="201" t="s">
        <v>165</v>
      </c>
      <c r="AZ20" s="18" t="s">
        <v>478</v>
      </c>
      <c r="BA20" s="202" t="s">
        <v>167</v>
      </c>
      <c r="BB20" s="200" t="s">
        <v>701</v>
      </c>
      <c r="BC20" s="24" t="s">
        <v>702</v>
      </c>
      <c r="BD20" s="154"/>
      <c r="BE20" s="155"/>
      <c r="BF20" s="155" t="s">
        <v>186</v>
      </c>
      <c r="BG20" s="155" t="s">
        <v>185</v>
      </c>
      <c r="BH20" s="155"/>
      <c r="BI20" s="155"/>
      <c r="BJ20" s="201" t="s">
        <v>165</v>
      </c>
      <c r="BK20" s="18" t="s">
        <v>478</v>
      </c>
      <c r="BL20" s="202" t="s">
        <v>167</v>
      </c>
      <c r="BM20" s="200" t="s">
        <v>701</v>
      </c>
      <c r="BN20" s="24" t="s">
        <v>702</v>
      </c>
    </row>
    <row r="21" spans="1:66" ht="13.5" customHeight="1">
      <c r="A21" s="17" t="s">
        <v>177</v>
      </c>
      <c r="B21" s="18" t="s">
        <v>201</v>
      </c>
      <c r="C21" s="18" t="s">
        <v>295</v>
      </c>
      <c r="D21" s="19" t="s">
        <v>180</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88" t="str">
        <f>IF(入力用シート!AH21=0,"",入力用シート!AH21)</f>
        <v/>
      </c>
      <c r="AI21" s="391"/>
      <c r="AJ21" s="391"/>
      <c r="AK21" s="391"/>
      <c r="AL21" s="391"/>
      <c r="AM21" s="391"/>
      <c r="AN21" s="436" t="str">
        <f>IF(入力用シート!AN21=0,"",入力用シート!AN21)</f>
        <v/>
      </c>
      <c r="AO21" s="437"/>
      <c r="AP21" s="438"/>
      <c r="AQ21" s="434" t="str">
        <f>IF(入力用シート!AQ21=0,"",入力用シート!AQ21)</f>
        <v/>
      </c>
      <c r="AR21" s="434"/>
      <c r="AS21" s="388" t="str">
        <f>IF(入力用シート!AS21=0,"",入力用シート!AS21)</f>
        <v/>
      </c>
      <c r="AT21" s="391"/>
      <c r="AU21" s="391"/>
      <c r="AV21" s="391"/>
      <c r="AW21" s="391"/>
      <c r="AX21" s="391"/>
      <c r="AY21" s="436" t="str">
        <f>IF(入力用シート!AY21=0,"",入力用シート!AY21)</f>
        <v/>
      </c>
      <c r="AZ21" s="437"/>
      <c r="BA21" s="438"/>
      <c r="BB21" s="434" t="str">
        <f>IF(入力用シート!BB21=0,"",入力用シート!BB21)</f>
        <v/>
      </c>
      <c r="BC21" s="434"/>
      <c r="BD21" s="388" t="str">
        <f>IF(入力用シート!BD21=0,"",入力用シート!BD21)</f>
        <v/>
      </c>
      <c r="BE21" s="391"/>
      <c r="BF21" s="391"/>
      <c r="BG21" s="391"/>
      <c r="BH21" s="391"/>
      <c r="BI21" s="391"/>
      <c r="BJ21" s="436" t="str">
        <f>IF(入力用シート!BJ21=0,"",入力用シート!BJ21)</f>
        <v/>
      </c>
      <c r="BK21" s="437"/>
      <c r="BL21" s="438"/>
      <c r="BM21" s="434" t="str">
        <f>IF(入力用シート!BM21=0,"",入力用シート!BM21)</f>
        <v/>
      </c>
      <c r="BN21" s="435"/>
    </row>
    <row r="22" spans="1:66" ht="13.5" customHeight="1">
      <c r="A22" s="17" t="s">
        <v>184</v>
      </c>
      <c r="B22" s="19" t="s">
        <v>185</v>
      </c>
      <c r="C22" s="305" t="str">
        <f>IF(入力用シート!C22=0,"",入力用シート!C22)</f>
        <v/>
      </c>
      <c r="D22" s="318"/>
      <c r="E22" s="9" t="s">
        <v>178</v>
      </c>
      <c r="F22" s="9" t="s">
        <v>179</v>
      </c>
      <c r="G22" s="9" t="s">
        <v>215</v>
      </c>
      <c r="H22" s="17" t="s">
        <v>216</v>
      </c>
      <c r="I22" s="19" t="s">
        <v>187</v>
      </c>
      <c r="J22" s="305" t="str">
        <f>IF(入力用シート!J22=0,"",入力用シート!J22)</f>
        <v/>
      </c>
      <c r="K22" s="306"/>
      <c r="L22" s="17" t="s">
        <v>217</v>
      </c>
      <c r="M22" s="18" t="s">
        <v>218</v>
      </c>
      <c r="N22" s="19" t="s">
        <v>219</v>
      </c>
      <c r="O22" s="111" t="str">
        <f>IF(入力用シート!O22=0,"",入力用シート!O22)</f>
        <v/>
      </c>
      <c r="P22" s="11" t="s">
        <v>158</v>
      </c>
      <c r="Q22" s="112" t="str">
        <f>IF(入力用シート!Q22=0,"",入力用シート!Q22)</f>
        <v/>
      </c>
      <c r="R22" s="17" t="s">
        <v>220</v>
      </c>
      <c r="S22" s="18" t="s">
        <v>192</v>
      </c>
      <c r="T22" s="19" t="s">
        <v>221</v>
      </c>
      <c r="U22" s="13" t="s">
        <v>223</v>
      </c>
      <c r="V22" s="9" t="s">
        <v>228</v>
      </c>
      <c r="W22" s="9" t="s">
        <v>222</v>
      </c>
      <c r="X22" s="9" t="s">
        <v>229</v>
      </c>
      <c r="Y22" s="9" t="s">
        <v>230</v>
      </c>
      <c r="Z22" s="9" t="s">
        <v>222</v>
      </c>
      <c r="AA22" s="9" t="s">
        <v>224</v>
      </c>
      <c r="AB22" s="9" t="s">
        <v>229</v>
      </c>
      <c r="AC22" s="9" t="s">
        <v>231</v>
      </c>
      <c r="AD22" s="9" t="s">
        <v>232</v>
      </c>
      <c r="AE22" s="10" t="s">
        <v>224</v>
      </c>
      <c r="AF22" s="7"/>
      <c r="AG22" s="7"/>
      <c r="AH22" s="416" t="str">
        <f>IF(入力用シート!AH22=0,"",入力用シート!AH22)</f>
        <v/>
      </c>
      <c r="AI22" s="417"/>
      <c r="AJ22" s="417"/>
      <c r="AK22" s="417"/>
      <c r="AL22" s="417"/>
      <c r="AM22" s="417"/>
      <c r="AN22" s="444" t="str">
        <f>IF(入力用シート!AN22=0,"",入力用シート!AN22)</f>
        <v/>
      </c>
      <c r="AO22" s="445"/>
      <c r="AP22" s="446"/>
      <c r="AQ22" s="442" t="str">
        <f>IF(入力用シート!AQ22=0,"",入力用シート!AQ22)</f>
        <v/>
      </c>
      <c r="AR22" s="443"/>
      <c r="AS22" s="416" t="str">
        <f>IF(入力用シート!AS22=0,"",入力用シート!AS22)</f>
        <v/>
      </c>
      <c r="AT22" s="417"/>
      <c r="AU22" s="417"/>
      <c r="AV22" s="417"/>
      <c r="AW22" s="417"/>
      <c r="AX22" s="417"/>
      <c r="AY22" s="444" t="str">
        <f>IF(入力用シート!AY22=0,"",入力用シート!AY22)</f>
        <v/>
      </c>
      <c r="AZ22" s="445"/>
      <c r="BA22" s="446"/>
      <c r="BB22" s="442" t="str">
        <f>IF(入力用シート!BB22=0,"",入力用シート!BB22)</f>
        <v/>
      </c>
      <c r="BC22" s="443"/>
      <c r="BD22" s="416" t="str">
        <f>IF(入力用シート!BD22=0,"",入力用シート!BD22)</f>
        <v/>
      </c>
      <c r="BE22" s="417"/>
      <c r="BF22" s="417"/>
      <c r="BG22" s="417"/>
      <c r="BH22" s="417"/>
      <c r="BI22" s="417"/>
      <c r="BJ22" s="444" t="str">
        <f>IF(入力用シート!BJ22=0,"",入力用シート!BJ22)</f>
        <v/>
      </c>
      <c r="BK22" s="445"/>
      <c r="BL22" s="446"/>
      <c r="BM22" s="442" t="str">
        <f>IF(入力用シート!BM22=0,"",入力用シート!BM22)</f>
        <v/>
      </c>
      <c r="BN22" s="443"/>
    </row>
    <row r="23" spans="1:66" ht="13.5" customHeight="1">
      <c r="A23" s="17" t="s">
        <v>225</v>
      </c>
      <c r="B23" s="19" t="s">
        <v>233</v>
      </c>
      <c r="C23" s="305" t="str">
        <f>IF(入力用シート!C23=0,"",入力用シート!C23)</f>
        <v/>
      </c>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06"/>
      <c r="AF23" s="7"/>
      <c r="AG23" s="7"/>
      <c r="AH23" s="388" t="str">
        <f>IF(入力用シート!AH23=0,"",入力用シート!AH23)</f>
        <v/>
      </c>
      <c r="AI23" s="391"/>
      <c r="AJ23" s="391"/>
      <c r="AK23" s="391"/>
      <c r="AL23" s="391"/>
      <c r="AM23" s="391"/>
      <c r="AN23" s="436" t="str">
        <f>IF(入力用シート!AN23=0,"",入力用シート!AN23)</f>
        <v/>
      </c>
      <c r="AO23" s="437"/>
      <c r="AP23" s="438"/>
      <c r="AQ23" s="434" t="str">
        <f>IF(入力用シート!AQ23=0,"",入力用シート!AQ23)</f>
        <v/>
      </c>
      <c r="AR23" s="435"/>
      <c r="AS23" s="388" t="str">
        <f>IF(入力用シート!AS23=0,"",入力用シート!AS23)</f>
        <v/>
      </c>
      <c r="AT23" s="391"/>
      <c r="AU23" s="391"/>
      <c r="AV23" s="391"/>
      <c r="AW23" s="391"/>
      <c r="AX23" s="391"/>
      <c r="AY23" s="436" t="str">
        <f>IF(入力用シート!AY23=0,"",入力用シート!AY23)</f>
        <v/>
      </c>
      <c r="AZ23" s="437"/>
      <c r="BA23" s="438"/>
      <c r="BB23" s="434" t="str">
        <f>IF(入力用シート!BB23=0,"",入力用シート!BB23)</f>
        <v/>
      </c>
      <c r="BC23" s="435"/>
      <c r="BD23" s="388" t="str">
        <f>IF(入力用シート!BD23=0,"",入力用シート!BD23)</f>
        <v/>
      </c>
      <c r="BE23" s="391"/>
      <c r="BF23" s="391"/>
      <c r="BG23" s="391"/>
      <c r="BH23" s="391"/>
      <c r="BI23" s="391"/>
      <c r="BJ23" s="436" t="str">
        <f>IF(入力用シート!BJ23=0,"",入力用シート!BJ23)</f>
        <v/>
      </c>
      <c r="BK23" s="437"/>
      <c r="BL23" s="438"/>
      <c r="BM23" s="434" t="str">
        <f>IF(入力用シート!BM23=0,"",入力用シート!BM23)</f>
        <v/>
      </c>
      <c r="BN23" s="435"/>
    </row>
    <row r="24" spans="1:66" ht="13.5" customHeight="1">
      <c r="A24" s="17" t="s">
        <v>234</v>
      </c>
      <c r="B24" s="19" t="s">
        <v>185</v>
      </c>
      <c r="C24" s="312" t="str">
        <f>IF(入力用シート!C24=0,"",入力用シート!C24)</f>
        <v/>
      </c>
      <c r="D24" s="309"/>
      <c r="E24" s="89" t="s">
        <v>178</v>
      </c>
      <c r="F24" s="89" t="s">
        <v>179</v>
      </c>
      <c r="G24" s="89" t="s">
        <v>215</v>
      </c>
      <c r="H24" s="17" t="s">
        <v>216</v>
      </c>
      <c r="I24" s="19" t="s">
        <v>187</v>
      </c>
      <c r="J24" s="312" t="str">
        <f>IF(入力用シート!J24=0,"",入力用シート!J24)</f>
        <v/>
      </c>
      <c r="K24" s="313"/>
      <c r="L24" s="17" t="s">
        <v>217</v>
      </c>
      <c r="M24" s="18" t="s">
        <v>218</v>
      </c>
      <c r="N24" s="19" t="s">
        <v>219</v>
      </c>
      <c r="O24" s="190" t="str">
        <f>IF(入力用シート!O24=0,"",入力用シート!O24)</f>
        <v/>
      </c>
      <c r="P24" s="189" t="s">
        <v>158</v>
      </c>
      <c r="Q24" s="191" t="str">
        <f>IF(入力用シート!Q24=0,"",入力用シート!Q24)</f>
        <v/>
      </c>
      <c r="R24" s="17" t="s">
        <v>220</v>
      </c>
      <c r="S24" s="18" t="s">
        <v>192</v>
      </c>
      <c r="T24" s="19" t="s">
        <v>221</v>
      </c>
      <c r="U24" s="192" t="s">
        <v>223</v>
      </c>
      <c r="V24" s="89" t="s">
        <v>228</v>
      </c>
      <c r="W24" s="89" t="s">
        <v>222</v>
      </c>
      <c r="X24" s="89" t="s">
        <v>229</v>
      </c>
      <c r="Y24" s="89" t="s">
        <v>230</v>
      </c>
      <c r="Z24" s="89" t="s">
        <v>222</v>
      </c>
      <c r="AA24" s="89" t="s">
        <v>224</v>
      </c>
      <c r="AB24" s="89" t="s">
        <v>229</v>
      </c>
      <c r="AC24" s="89" t="s">
        <v>231</v>
      </c>
      <c r="AD24" s="89" t="s">
        <v>232</v>
      </c>
      <c r="AE24" s="90" t="s">
        <v>224</v>
      </c>
      <c r="AF24" s="7"/>
      <c r="AG24" s="7"/>
      <c r="AH24" s="416" t="str">
        <f>IF(入力用シート!AH24=0,"",入力用シート!AH24)</f>
        <v/>
      </c>
      <c r="AI24" s="417"/>
      <c r="AJ24" s="417"/>
      <c r="AK24" s="417"/>
      <c r="AL24" s="417"/>
      <c r="AM24" s="417"/>
      <c r="AN24" s="444" t="str">
        <f>IF(入力用シート!AN24=0,"",入力用シート!AN24)</f>
        <v/>
      </c>
      <c r="AO24" s="445"/>
      <c r="AP24" s="446"/>
      <c r="AQ24" s="442" t="str">
        <f>IF(入力用シート!AQ24=0,"",入力用シート!AQ24)</f>
        <v/>
      </c>
      <c r="AR24" s="443"/>
      <c r="AS24" s="416" t="str">
        <f>IF(入力用シート!AS24=0,"",入力用シート!AS24)</f>
        <v/>
      </c>
      <c r="AT24" s="417"/>
      <c r="AU24" s="417"/>
      <c r="AV24" s="417"/>
      <c r="AW24" s="417"/>
      <c r="AX24" s="417"/>
      <c r="AY24" s="444" t="str">
        <f>IF(入力用シート!AY24=0,"",入力用シート!AY24)</f>
        <v/>
      </c>
      <c r="AZ24" s="445"/>
      <c r="BA24" s="446"/>
      <c r="BB24" s="442" t="str">
        <f>IF(入力用シート!BB24=0,"",入力用シート!BB24)</f>
        <v/>
      </c>
      <c r="BC24" s="443"/>
      <c r="BD24" s="416" t="str">
        <f>IF(入力用シート!BD24=0,"",入力用シート!BD24)</f>
        <v/>
      </c>
      <c r="BE24" s="417"/>
      <c r="BF24" s="417"/>
      <c r="BG24" s="417"/>
      <c r="BH24" s="417"/>
      <c r="BI24" s="417"/>
      <c r="BJ24" s="444" t="str">
        <f>IF(入力用シート!BJ24=0,"",入力用シート!BJ24)</f>
        <v/>
      </c>
      <c r="BK24" s="445"/>
      <c r="BL24" s="446"/>
      <c r="BM24" s="442" t="str">
        <f>IF(入力用シート!BM24=0,"",入力用シート!BM24)</f>
        <v/>
      </c>
      <c r="BN24" s="443"/>
    </row>
    <row r="25" spans="1:66" ht="13.5" customHeight="1">
      <c r="A25" s="17" t="s">
        <v>225</v>
      </c>
      <c r="B25" s="19" t="s">
        <v>233</v>
      </c>
      <c r="C25" s="312" t="str">
        <f>IF(入力用シート!C25=0,"",入力用シート!C25)</f>
        <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13"/>
      <c r="AF25" s="7"/>
      <c r="AG25" s="7"/>
      <c r="AH25" s="388" t="str">
        <f>IF(入力用シート!AH25=0,"",入力用シート!AH25)</f>
        <v/>
      </c>
      <c r="AI25" s="391"/>
      <c r="AJ25" s="391"/>
      <c r="AK25" s="391"/>
      <c r="AL25" s="391"/>
      <c r="AM25" s="391"/>
      <c r="AN25" s="436" t="str">
        <f>IF(入力用シート!AN25=0,"",入力用シート!AN25)</f>
        <v/>
      </c>
      <c r="AO25" s="437"/>
      <c r="AP25" s="438"/>
      <c r="AQ25" s="434" t="str">
        <f>IF(入力用シート!AQ25=0,"",入力用シート!AQ25)</f>
        <v/>
      </c>
      <c r="AR25" s="435"/>
      <c r="AS25" s="388" t="str">
        <f>IF(入力用シート!AS25=0,"",入力用シート!AS25)</f>
        <v/>
      </c>
      <c r="AT25" s="391"/>
      <c r="AU25" s="391"/>
      <c r="AV25" s="391"/>
      <c r="AW25" s="391"/>
      <c r="AX25" s="391"/>
      <c r="AY25" s="436" t="str">
        <f>IF(入力用シート!AY25=0,"",入力用シート!AY25)</f>
        <v/>
      </c>
      <c r="AZ25" s="437"/>
      <c r="BA25" s="438"/>
      <c r="BB25" s="434" t="str">
        <f>IF(入力用シート!BB25=0,"",入力用シート!BB25)</f>
        <v/>
      </c>
      <c r="BC25" s="435"/>
      <c r="BD25" s="388" t="str">
        <f>IF(入力用シート!BD25=0,"",入力用シート!BD25)</f>
        <v/>
      </c>
      <c r="BE25" s="391"/>
      <c r="BF25" s="391"/>
      <c r="BG25" s="391"/>
      <c r="BH25" s="391"/>
      <c r="BI25" s="391"/>
      <c r="BJ25" s="436" t="str">
        <f>IF(入力用シート!BJ25=0,"",入力用シート!BJ25)</f>
        <v/>
      </c>
      <c r="BK25" s="437"/>
      <c r="BL25" s="438"/>
      <c r="BM25" s="434" t="str">
        <f>IF(入力用シート!BM25=0,"",入力用シート!BM25)</f>
        <v/>
      </c>
      <c r="BN25" s="435"/>
    </row>
    <row r="26" spans="1:66" ht="13.5" customHeight="1">
      <c r="A26" s="17" t="s">
        <v>234</v>
      </c>
      <c r="B26" s="19" t="s">
        <v>185</v>
      </c>
      <c r="C26" s="305" t="str">
        <f>IF(入力用シート!C26=0,"",入力用シート!C26)</f>
        <v/>
      </c>
      <c r="D26" s="318"/>
      <c r="E26" s="9" t="s">
        <v>178</v>
      </c>
      <c r="F26" s="9" t="s">
        <v>179</v>
      </c>
      <c r="G26" s="9" t="s">
        <v>215</v>
      </c>
      <c r="H26" s="17" t="s">
        <v>216</v>
      </c>
      <c r="I26" s="19" t="s">
        <v>187</v>
      </c>
      <c r="J26" s="305" t="str">
        <f>IF(入力用シート!J26=0,"",入力用シート!J26)</f>
        <v/>
      </c>
      <c r="K26" s="306"/>
      <c r="L26" s="17" t="s">
        <v>217</v>
      </c>
      <c r="M26" s="18" t="s">
        <v>218</v>
      </c>
      <c r="N26" s="19" t="s">
        <v>219</v>
      </c>
      <c r="O26" s="111" t="str">
        <f>IF(入力用シート!O26=0,"",入力用シート!O26)</f>
        <v/>
      </c>
      <c r="P26" s="11" t="s">
        <v>158</v>
      </c>
      <c r="Q26" s="112" t="str">
        <f>IF(入力用シート!Q26=0,"",入力用シート!Q26)</f>
        <v/>
      </c>
      <c r="R26" s="17" t="s">
        <v>220</v>
      </c>
      <c r="S26" s="18" t="s">
        <v>192</v>
      </c>
      <c r="T26" s="19" t="s">
        <v>221</v>
      </c>
      <c r="U26" s="13" t="s">
        <v>223</v>
      </c>
      <c r="V26" s="9" t="s">
        <v>228</v>
      </c>
      <c r="W26" s="9" t="s">
        <v>222</v>
      </c>
      <c r="X26" s="9" t="s">
        <v>229</v>
      </c>
      <c r="Y26" s="9" t="s">
        <v>230</v>
      </c>
      <c r="Z26" s="9" t="s">
        <v>222</v>
      </c>
      <c r="AA26" s="9" t="s">
        <v>224</v>
      </c>
      <c r="AB26" s="9" t="s">
        <v>229</v>
      </c>
      <c r="AC26" s="9" t="s">
        <v>231</v>
      </c>
      <c r="AD26" s="9" t="s">
        <v>232</v>
      </c>
      <c r="AE26" s="10" t="s">
        <v>224</v>
      </c>
      <c r="AF26" s="7"/>
      <c r="AG26" s="7"/>
    </row>
    <row r="27" spans="1:66" ht="13.5" customHeight="1">
      <c r="A27" s="17" t="s">
        <v>225</v>
      </c>
      <c r="B27" s="19" t="s">
        <v>233</v>
      </c>
      <c r="C27" s="305" t="str">
        <f>IF(入力用シート!C27=0,"",入力用シート!C27)</f>
        <v/>
      </c>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06"/>
      <c r="AF27" s="7"/>
      <c r="AG27" s="7"/>
      <c r="AH27" s="26" t="s">
        <v>175</v>
      </c>
      <c r="AI27" s="31" t="s">
        <v>176</v>
      </c>
      <c r="AJ27" s="31" t="s">
        <v>165</v>
      </c>
      <c r="AK27" s="27" t="s">
        <v>166</v>
      </c>
    </row>
    <row r="28" spans="1:66" ht="13.5" customHeight="1">
      <c r="A28" s="17" t="s">
        <v>234</v>
      </c>
      <c r="B28" s="19" t="s">
        <v>185</v>
      </c>
      <c r="C28" s="312" t="str">
        <f>IF(入力用シート!C28=0,"",入力用シート!C28)</f>
        <v/>
      </c>
      <c r="D28" s="309"/>
      <c r="E28" s="89" t="s">
        <v>178</v>
      </c>
      <c r="F28" s="89" t="s">
        <v>179</v>
      </c>
      <c r="G28" s="89" t="s">
        <v>215</v>
      </c>
      <c r="H28" s="17" t="s">
        <v>216</v>
      </c>
      <c r="I28" s="19" t="s">
        <v>187</v>
      </c>
      <c r="J28" s="312" t="str">
        <f>IF(入力用シート!J28=0,"",入力用シート!J28)</f>
        <v/>
      </c>
      <c r="K28" s="313"/>
      <c r="L28" s="17" t="s">
        <v>217</v>
      </c>
      <c r="M28" s="18" t="s">
        <v>218</v>
      </c>
      <c r="N28" s="19" t="s">
        <v>219</v>
      </c>
      <c r="O28" s="190" t="str">
        <f>IF(入力用シート!O28=0,"",入力用シート!O28)</f>
        <v/>
      </c>
      <c r="P28" s="189" t="s">
        <v>158</v>
      </c>
      <c r="Q28" s="191" t="str">
        <f>IF(入力用シート!Q28=0,"",入力用シート!Q28)</f>
        <v/>
      </c>
      <c r="R28" s="17" t="s">
        <v>220</v>
      </c>
      <c r="S28" s="18" t="s">
        <v>192</v>
      </c>
      <c r="T28" s="19" t="s">
        <v>221</v>
      </c>
      <c r="U28" s="192" t="s">
        <v>223</v>
      </c>
      <c r="V28" s="89" t="s">
        <v>228</v>
      </c>
      <c r="W28" s="89" t="s">
        <v>222</v>
      </c>
      <c r="X28" s="89" t="s">
        <v>229</v>
      </c>
      <c r="Y28" s="89" t="s">
        <v>230</v>
      </c>
      <c r="Z28" s="89" t="s">
        <v>222</v>
      </c>
      <c r="AA28" s="89" t="s">
        <v>224</v>
      </c>
      <c r="AB28" s="89" t="s">
        <v>229</v>
      </c>
      <c r="AC28" s="89" t="s">
        <v>231</v>
      </c>
      <c r="AD28" s="89" t="s">
        <v>232</v>
      </c>
      <c r="AE28" s="90" t="s">
        <v>224</v>
      </c>
      <c r="AF28" s="7"/>
      <c r="AG28" s="7"/>
      <c r="AH28" s="272" t="s">
        <v>183</v>
      </c>
      <c r="AI28" s="273"/>
      <c r="AJ28" s="273"/>
      <c r="AK28" s="273"/>
      <c r="AL28" s="273"/>
      <c r="AM28" s="273"/>
      <c r="AN28" s="273"/>
      <c r="AO28" s="273"/>
      <c r="AP28" s="274"/>
      <c r="AQ28" s="17" t="s">
        <v>262</v>
      </c>
      <c r="AR28" s="18" t="s">
        <v>194</v>
      </c>
      <c r="AS28" s="18" t="s">
        <v>263</v>
      </c>
      <c r="AT28" s="19" t="s">
        <v>268</v>
      </c>
      <c r="AU28" s="338" t="s">
        <v>227</v>
      </c>
      <c r="AV28" s="339"/>
      <c r="AW28" s="339"/>
      <c r="AX28" s="339"/>
      <c r="AY28" s="339"/>
      <c r="AZ28" s="339"/>
      <c r="BA28" s="339"/>
      <c r="BB28" s="339"/>
      <c r="BC28" s="339"/>
      <c r="BD28" s="339"/>
      <c r="BE28" s="339"/>
      <c r="BF28" s="339"/>
      <c r="BG28" s="339"/>
      <c r="BH28" s="339"/>
      <c r="BI28" s="339"/>
      <c r="BJ28" s="339"/>
      <c r="BK28" s="339"/>
      <c r="BL28" s="339"/>
      <c r="BM28" s="339"/>
      <c r="BN28" s="340"/>
    </row>
    <row r="29" spans="1:66" ht="13.5" customHeight="1">
      <c r="A29" s="17" t="s">
        <v>225</v>
      </c>
      <c r="B29" s="19" t="s">
        <v>233</v>
      </c>
      <c r="C29" s="312" t="str">
        <f>IF(入力用シート!C29=0,"",入力用シート!C29)</f>
        <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13"/>
      <c r="AF29" s="7"/>
      <c r="AH29" s="439" t="str">
        <f>IF(入力用シート!AH29=0,"",入力用シート!AH29)</f>
        <v/>
      </c>
      <c r="AI29" s="440"/>
      <c r="AJ29" s="440"/>
      <c r="AK29" s="440"/>
      <c r="AL29" s="440"/>
      <c r="AM29" s="440"/>
      <c r="AN29" s="440"/>
      <c r="AO29" s="440"/>
      <c r="AP29" s="441"/>
      <c r="AQ29" s="304" t="str">
        <f>IF(入力用シート!AQ29=0,"",入力用シート!AQ29)</f>
        <v/>
      </c>
      <c r="AR29" s="304"/>
      <c r="AS29" s="304"/>
      <c r="AT29" s="304"/>
      <c r="AU29" s="305" t="str">
        <f>IF(入力用シート!AU29=0,"",入力用シート!AU29)</f>
        <v/>
      </c>
      <c r="AV29" s="333"/>
      <c r="AW29" s="333"/>
      <c r="AX29" s="333"/>
      <c r="AY29" s="333"/>
      <c r="AZ29" s="333"/>
      <c r="BA29" s="333"/>
      <c r="BB29" s="333"/>
      <c r="BC29" s="333"/>
      <c r="BD29" s="333"/>
      <c r="BE29" s="333"/>
      <c r="BF29" s="333"/>
      <c r="BG29" s="333"/>
      <c r="BH29" s="333"/>
      <c r="BI29" s="333"/>
      <c r="BJ29" s="333"/>
      <c r="BK29" s="333"/>
      <c r="BL29" s="333"/>
      <c r="BM29" s="333"/>
      <c r="BN29" s="334"/>
    </row>
    <row r="30" spans="1:66" ht="13.5" customHeight="1">
      <c r="A30" s="17" t="s">
        <v>234</v>
      </c>
      <c r="B30" s="19" t="s">
        <v>185</v>
      </c>
      <c r="C30" s="305" t="str">
        <f>IF(入力用シート!C30=0,"",入力用シート!C30)</f>
        <v/>
      </c>
      <c r="D30" s="318"/>
      <c r="E30" s="9" t="s">
        <v>178</v>
      </c>
      <c r="F30" s="9" t="s">
        <v>179</v>
      </c>
      <c r="G30" s="9" t="s">
        <v>215</v>
      </c>
      <c r="H30" s="17" t="s">
        <v>216</v>
      </c>
      <c r="I30" s="19" t="s">
        <v>187</v>
      </c>
      <c r="J30" s="305" t="str">
        <f>IF(入力用シート!J30=0,"",入力用シート!J30)</f>
        <v/>
      </c>
      <c r="K30" s="306"/>
      <c r="L30" s="17" t="s">
        <v>217</v>
      </c>
      <c r="M30" s="18" t="s">
        <v>218</v>
      </c>
      <c r="N30" s="19" t="s">
        <v>219</v>
      </c>
      <c r="O30" s="111" t="str">
        <f>IF(入力用シート!O30=0,"",入力用シート!O30)</f>
        <v/>
      </c>
      <c r="P30" s="11" t="s">
        <v>158</v>
      </c>
      <c r="Q30" s="112" t="str">
        <f>IF(入力用シート!Q30=0,"",入力用シート!Q30)</f>
        <v/>
      </c>
      <c r="R30" s="17" t="s">
        <v>220</v>
      </c>
      <c r="S30" s="18" t="s">
        <v>192</v>
      </c>
      <c r="T30" s="19" t="s">
        <v>221</v>
      </c>
      <c r="U30" s="13" t="s">
        <v>223</v>
      </c>
      <c r="V30" s="9" t="s">
        <v>228</v>
      </c>
      <c r="W30" s="9" t="s">
        <v>222</v>
      </c>
      <c r="X30" s="9" t="s">
        <v>229</v>
      </c>
      <c r="Y30" s="9" t="s">
        <v>230</v>
      </c>
      <c r="Z30" s="9" t="s">
        <v>222</v>
      </c>
      <c r="AA30" s="9" t="s">
        <v>224</v>
      </c>
      <c r="AB30" s="9" t="s">
        <v>229</v>
      </c>
      <c r="AC30" s="9" t="s">
        <v>231</v>
      </c>
      <c r="AD30" s="9" t="s">
        <v>232</v>
      </c>
      <c r="AE30" s="10" t="s">
        <v>224</v>
      </c>
      <c r="AF30" s="7"/>
      <c r="AG30" s="7"/>
      <c r="AH30" s="431" t="str">
        <f>IF(入力用シート!AH30=0,"",入力用シート!AH30)</f>
        <v/>
      </c>
      <c r="AI30" s="432"/>
      <c r="AJ30" s="432"/>
      <c r="AK30" s="432"/>
      <c r="AL30" s="432"/>
      <c r="AM30" s="432"/>
      <c r="AN30" s="432"/>
      <c r="AO30" s="432"/>
      <c r="AP30" s="433"/>
      <c r="AQ30" s="422" t="str">
        <f>IF(入力用シート!AQ30=0,"",入力用シート!AQ30)</f>
        <v/>
      </c>
      <c r="AR30" s="423"/>
      <c r="AS30" s="423"/>
      <c r="AT30" s="424"/>
      <c r="AU30" s="312" t="str">
        <f>IF(入力用シート!AU30=0,"",入力用シート!AU30)</f>
        <v/>
      </c>
      <c r="AV30" s="309"/>
      <c r="AW30" s="309"/>
      <c r="AX30" s="309"/>
      <c r="AY30" s="309"/>
      <c r="AZ30" s="309"/>
      <c r="BA30" s="309"/>
      <c r="BB30" s="309"/>
      <c r="BC30" s="309"/>
      <c r="BD30" s="309"/>
      <c r="BE30" s="309"/>
      <c r="BF30" s="309"/>
      <c r="BG30" s="309"/>
      <c r="BH30" s="309"/>
      <c r="BI30" s="309"/>
      <c r="BJ30" s="309"/>
      <c r="BK30" s="309"/>
      <c r="BL30" s="309"/>
      <c r="BM30" s="309"/>
      <c r="BN30" s="313"/>
    </row>
    <row r="31" spans="1:66" ht="13.5" customHeight="1">
      <c r="A31" s="17" t="s">
        <v>225</v>
      </c>
      <c r="B31" s="19" t="s">
        <v>233</v>
      </c>
      <c r="C31" s="305" t="str">
        <f>IF(入力用シート!C31=0,"",入力用シート!C31)</f>
        <v/>
      </c>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06"/>
      <c r="AF31" s="7"/>
      <c r="AG31" s="7"/>
      <c r="AH31" s="428" t="str">
        <f>IF(入力用シート!AH31=0,"",入力用シート!AH31)</f>
        <v/>
      </c>
      <c r="AI31" s="429"/>
      <c r="AJ31" s="429"/>
      <c r="AK31" s="429"/>
      <c r="AL31" s="429"/>
      <c r="AM31" s="429"/>
      <c r="AN31" s="429"/>
      <c r="AO31" s="429"/>
      <c r="AP31" s="430"/>
      <c r="AQ31" s="425" t="str">
        <f>IF(入力用シート!AQ31=0,"",入力用シート!AQ31)</f>
        <v/>
      </c>
      <c r="AR31" s="426"/>
      <c r="AS31" s="426"/>
      <c r="AT31" s="427"/>
      <c r="AU31" s="305" t="str">
        <f>IF(入力用シート!AU31=0,"",入力用シート!AU31)</f>
        <v/>
      </c>
      <c r="AV31" s="318"/>
      <c r="AW31" s="318"/>
      <c r="AX31" s="318"/>
      <c r="AY31" s="318"/>
      <c r="AZ31" s="318"/>
      <c r="BA31" s="318"/>
      <c r="BB31" s="318"/>
      <c r="BC31" s="318"/>
      <c r="BD31" s="318"/>
      <c r="BE31" s="318"/>
      <c r="BF31" s="318"/>
      <c r="BG31" s="318"/>
      <c r="BH31" s="318"/>
      <c r="BI31" s="318"/>
      <c r="BJ31" s="318"/>
      <c r="BK31" s="318"/>
      <c r="BL31" s="318"/>
      <c r="BM31" s="318"/>
      <c r="BN31" s="306"/>
    </row>
    <row r="32" spans="1:66" ht="13.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455" t="str">
        <f>IF(入力用シート!AH32=0,"",入力用シート!AH32)</f>
        <v/>
      </c>
      <c r="AI32" s="456"/>
      <c r="AJ32" s="456"/>
      <c r="AK32" s="456"/>
      <c r="AL32" s="456"/>
      <c r="AM32" s="456"/>
      <c r="AN32" s="456"/>
      <c r="AO32" s="456"/>
      <c r="AP32" s="457"/>
      <c r="AQ32" s="422" t="str">
        <f>IF(入力用シート!AQ32=0,"",入力用シート!AQ32)</f>
        <v/>
      </c>
      <c r="AR32" s="423"/>
      <c r="AS32" s="423"/>
      <c r="AT32" s="424"/>
      <c r="AU32" s="312" t="str">
        <f>IF(入力用シート!AU32=0,"",入力用シート!AU32)</f>
        <v/>
      </c>
      <c r="AV32" s="309"/>
      <c r="AW32" s="309"/>
      <c r="AX32" s="309"/>
      <c r="AY32" s="309"/>
      <c r="AZ32" s="309"/>
      <c r="BA32" s="309"/>
      <c r="BB32" s="309"/>
      <c r="BC32" s="309"/>
      <c r="BD32" s="309"/>
      <c r="BE32" s="309"/>
      <c r="BF32" s="309"/>
      <c r="BG32" s="309"/>
      <c r="BH32" s="309"/>
      <c r="BI32" s="309"/>
      <c r="BJ32" s="309"/>
      <c r="BK32" s="309"/>
      <c r="BL32" s="309"/>
      <c r="BM32" s="309"/>
      <c r="BN32" s="313"/>
    </row>
    <row r="33" spans="1:66" ht="13.5" customHeight="1">
      <c r="A33" s="26" t="s">
        <v>706</v>
      </c>
      <c r="B33" s="31" t="s">
        <v>258</v>
      </c>
      <c r="C33" s="30" t="s">
        <v>679</v>
      </c>
      <c r="D33" s="30" t="s">
        <v>194</v>
      </c>
      <c r="E33" s="168" t="s">
        <v>680</v>
      </c>
      <c r="F33" s="199"/>
      <c r="G33" s="199"/>
      <c r="H33" s="199"/>
      <c r="I33" s="199"/>
      <c r="J33" s="19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428" t="str">
        <f>IF(入力用シート!AH33=0,"",入力用シート!AH33)</f>
        <v/>
      </c>
      <c r="AI33" s="429"/>
      <c r="AJ33" s="429"/>
      <c r="AK33" s="429"/>
      <c r="AL33" s="429"/>
      <c r="AM33" s="429"/>
      <c r="AN33" s="429"/>
      <c r="AO33" s="429"/>
      <c r="AP33" s="430"/>
      <c r="AQ33" s="425" t="str">
        <f>IF(入力用シート!AQ33=0,"",入力用シート!AQ33)</f>
        <v/>
      </c>
      <c r="AR33" s="426"/>
      <c r="AS33" s="426"/>
      <c r="AT33" s="427"/>
      <c r="AU33" s="305" t="str">
        <f>IF(入力用シート!AU33=0,"",入力用シート!AU33)</f>
        <v/>
      </c>
      <c r="AV33" s="318"/>
      <c r="AW33" s="318"/>
      <c r="AX33" s="318"/>
      <c r="AY33" s="318"/>
      <c r="AZ33" s="318"/>
      <c r="BA33" s="318"/>
      <c r="BB33" s="318"/>
      <c r="BC33" s="318"/>
      <c r="BD33" s="318"/>
      <c r="BE33" s="318"/>
      <c r="BF33" s="318"/>
      <c r="BG33" s="318"/>
      <c r="BH33" s="318"/>
      <c r="BI33" s="318"/>
      <c r="BJ33" s="318"/>
      <c r="BK33" s="318"/>
      <c r="BL33" s="318"/>
      <c r="BM33" s="318"/>
      <c r="BN33" s="306"/>
    </row>
    <row r="34" spans="1:66" ht="13.5" customHeight="1">
      <c r="A34" s="17" t="s">
        <v>707</v>
      </c>
      <c r="B34" s="19" t="s">
        <v>708</v>
      </c>
      <c r="C34" s="419" t="str">
        <f>IF(入力用シート!C34="","",入力用シート!C34)</f>
        <v/>
      </c>
      <c r="D34" s="420"/>
      <c r="E34" s="253" t="s">
        <v>199</v>
      </c>
      <c r="F34" s="252" t="s">
        <v>200</v>
      </c>
      <c r="G34" s="38" t="s">
        <v>709</v>
      </c>
      <c r="H34" s="37" t="s">
        <v>710</v>
      </c>
      <c r="I34" s="39" t="s">
        <v>711</v>
      </c>
      <c r="J34" s="419" t="str">
        <f>IF(入力用シート!J34="","",入力用シート!J34)</f>
        <v/>
      </c>
      <c r="K34" s="421"/>
      <c r="L34" s="38" t="s">
        <v>715</v>
      </c>
      <c r="M34" s="37" t="s">
        <v>716</v>
      </c>
      <c r="N34" s="37" t="s">
        <v>706</v>
      </c>
      <c r="O34" s="37" t="s">
        <v>717</v>
      </c>
      <c r="P34" s="255" t="s">
        <v>721</v>
      </c>
      <c r="Q34" s="256" t="s">
        <v>722</v>
      </c>
      <c r="R34" s="155" t="s">
        <v>723</v>
      </c>
      <c r="S34" s="155" t="s">
        <v>724</v>
      </c>
      <c r="T34" s="155" t="s">
        <v>725</v>
      </c>
      <c r="U34" s="155" t="s">
        <v>726</v>
      </c>
      <c r="V34" s="155" t="s">
        <v>727</v>
      </c>
      <c r="W34" s="155" t="s">
        <v>718</v>
      </c>
      <c r="X34" s="155" t="s">
        <v>729</v>
      </c>
      <c r="Y34" s="155" t="s">
        <v>730</v>
      </c>
      <c r="Z34" s="155" t="s">
        <v>709</v>
      </c>
      <c r="AA34" s="155" t="s">
        <v>710</v>
      </c>
      <c r="AB34" s="156" t="s">
        <v>711</v>
      </c>
      <c r="AC34" s="388" t="str">
        <f>入力用シート!AC34</f>
        <v/>
      </c>
      <c r="AD34" s="389"/>
      <c r="AE34" s="249"/>
      <c r="AF34" s="249"/>
      <c r="AG34" s="249"/>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row>
    <row r="35" spans="1:66" ht="13.5" customHeight="1">
      <c r="A35" s="17" t="s">
        <v>712</v>
      </c>
      <c r="B35" s="19" t="s">
        <v>713</v>
      </c>
      <c r="C35" s="419" t="str">
        <f>IF(入力用シート!C35="","",入力用シート!C35)</f>
        <v/>
      </c>
      <c r="D35" s="420"/>
      <c r="E35" s="253" t="s">
        <v>199</v>
      </c>
      <c r="F35" s="252" t="s">
        <v>200</v>
      </c>
      <c r="G35" s="38" t="s">
        <v>709</v>
      </c>
      <c r="H35" s="37" t="s">
        <v>710</v>
      </c>
      <c r="I35" s="39" t="s">
        <v>711</v>
      </c>
      <c r="J35" s="419" t="str">
        <f>IF(入力用シート!J35="","",入力用シート!J35)</f>
        <v/>
      </c>
      <c r="K35" s="421"/>
      <c r="L35" s="38" t="s">
        <v>715</v>
      </c>
      <c r="M35" s="37" t="s">
        <v>716</v>
      </c>
      <c r="N35" s="37" t="s">
        <v>731</v>
      </c>
      <c r="O35" s="37" t="s">
        <v>732</v>
      </c>
      <c r="P35" s="255" t="s">
        <v>733</v>
      </c>
      <c r="Q35" s="256" t="s">
        <v>734</v>
      </c>
      <c r="R35" s="155" t="s">
        <v>735</v>
      </c>
      <c r="S35" s="155" t="s">
        <v>736</v>
      </c>
      <c r="T35" s="155" t="s">
        <v>737</v>
      </c>
      <c r="U35" s="155" t="s">
        <v>738</v>
      </c>
      <c r="V35" s="155" t="s">
        <v>739</v>
      </c>
      <c r="W35" s="155" t="s">
        <v>718</v>
      </c>
      <c r="X35" s="155" t="s">
        <v>729</v>
      </c>
      <c r="Y35" s="155" t="s">
        <v>730</v>
      </c>
      <c r="Z35" s="155" t="s">
        <v>709</v>
      </c>
      <c r="AA35" s="155" t="s">
        <v>710</v>
      </c>
      <c r="AB35" s="156" t="s">
        <v>711</v>
      </c>
      <c r="AC35" s="388" t="str">
        <f>入力用シート!AC35</f>
        <v/>
      </c>
      <c r="AD35" s="389"/>
      <c r="AE35" s="249"/>
      <c r="AF35" s="249"/>
      <c r="AG35" s="249"/>
      <c r="AH35" s="17" t="s">
        <v>181</v>
      </c>
      <c r="AI35" s="19" t="s">
        <v>182</v>
      </c>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row>
    <row r="36" spans="1:66" ht="13.5" customHeight="1">
      <c r="A36" s="198"/>
      <c r="B36" s="198"/>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38"/>
      <c r="AI36" s="37"/>
      <c r="AJ36" s="155"/>
      <c r="AK36" s="49"/>
      <c r="AL36" s="49"/>
      <c r="AM36" s="49"/>
      <c r="AN36" s="50"/>
      <c r="AO36" s="154" t="s">
        <v>375</v>
      </c>
      <c r="AP36" s="39" t="s">
        <v>640</v>
      </c>
      <c r="AQ36" s="51"/>
      <c r="AR36" s="155"/>
      <c r="AS36" s="155"/>
      <c r="AT36" s="155" t="s">
        <v>628</v>
      </c>
      <c r="AU36" s="155" t="s">
        <v>629</v>
      </c>
      <c r="AV36" s="155"/>
      <c r="AW36" s="155"/>
      <c r="AX36" s="156"/>
      <c r="AY36" s="272" t="s">
        <v>630</v>
      </c>
      <c r="AZ36" s="273"/>
      <c r="BA36" s="273"/>
      <c r="BB36" s="273"/>
      <c r="BC36" s="273"/>
      <c r="BD36" s="273"/>
      <c r="BE36" s="273"/>
      <c r="BF36" s="274"/>
      <c r="BG36" s="272" t="s">
        <v>635</v>
      </c>
      <c r="BH36" s="273"/>
      <c r="BI36" s="273"/>
      <c r="BJ36" s="273"/>
      <c r="BK36" s="273"/>
      <c r="BL36" s="273"/>
      <c r="BM36" s="273"/>
      <c r="BN36" s="274"/>
    </row>
    <row r="37" spans="1:66" ht="13.5" customHeight="1">
      <c r="A37" s="17" t="s">
        <v>244</v>
      </c>
      <c r="B37" s="19" t="s">
        <v>196</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169"/>
      <c r="AH37" s="272" t="s">
        <v>638</v>
      </c>
      <c r="AI37" s="273"/>
      <c r="AJ37" s="273"/>
      <c r="AK37" s="273"/>
      <c r="AL37" s="273"/>
      <c r="AM37" s="273"/>
      <c r="AN37" s="274"/>
      <c r="AO37" s="160"/>
      <c r="AP37" s="161"/>
      <c r="AQ37" s="388" t="str">
        <f>IF(入力用シート!AQ37=0,"",入力用シート!AQ37)</f>
        <v/>
      </c>
      <c r="AR37" s="391"/>
      <c r="AS37" s="391"/>
      <c r="AT37" s="391"/>
      <c r="AU37" s="391"/>
      <c r="AV37" s="391"/>
      <c r="AW37" s="391"/>
      <c r="AX37" s="389"/>
      <c r="AY37" s="388" t="str">
        <f>IF(入力用シート!AY37=0,"",入力用シート!AY37)</f>
        <v/>
      </c>
      <c r="AZ37" s="391"/>
      <c r="BA37" s="391"/>
      <c r="BB37" s="391"/>
      <c r="BC37" s="391"/>
      <c r="BD37" s="391"/>
      <c r="BE37" s="391"/>
      <c r="BF37" s="389"/>
      <c r="BG37" s="388" t="str">
        <f>IF(入力用シート!BG37=0,"",入力用シート!BG37)</f>
        <v/>
      </c>
      <c r="BH37" s="391"/>
      <c r="BI37" s="391"/>
      <c r="BJ37" s="391"/>
      <c r="BK37" s="391"/>
      <c r="BL37" s="391"/>
      <c r="BM37" s="391"/>
      <c r="BN37" s="389"/>
    </row>
    <row r="38" spans="1:66" ht="13.5" customHeight="1">
      <c r="A38" s="38" t="s">
        <v>187</v>
      </c>
      <c r="B38" s="39" t="s">
        <v>625</v>
      </c>
      <c r="C38" s="410" t="str">
        <f>IF(入力用シート!C38=0,"",入力用シート!C38)</f>
        <v/>
      </c>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2"/>
      <c r="AH38" s="272" t="s">
        <v>633</v>
      </c>
      <c r="AI38" s="273"/>
      <c r="AJ38" s="273"/>
      <c r="AK38" s="273"/>
      <c r="AL38" s="273"/>
      <c r="AM38" s="273"/>
      <c r="AN38" s="274"/>
      <c r="AO38" s="38"/>
      <c r="AP38" s="39"/>
      <c r="AQ38" s="413" t="str">
        <f>IF(入力用シート!AQ38=0,"",入力用シート!AQ38)</f>
        <v/>
      </c>
      <c r="AR38" s="414"/>
      <c r="AS38" s="414"/>
      <c r="AT38" s="414"/>
      <c r="AU38" s="414"/>
      <c r="AV38" s="414"/>
      <c r="AW38" s="414"/>
      <c r="AX38" s="415"/>
      <c r="AY38" s="416" t="str">
        <f>IF(入力用シート!AY38=0,"",入力用シート!AY38)</f>
        <v/>
      </c>
      <c r="AZ38" s="417"/>
      <c r="BA38" s="417"/>
      <c r="BB38" s="417"/>
      <c r="BC38" s="417"/>
      <c r="BD38" s="417"/>
      <c r="BE38" s="417"/>
      <c r="BF38" s="418"/>
      <c r="BG38" s="413" t="str">
        <f>IF(入力用シート!BG38=0,"",入力用シート!BG38)</f>
        <v/>
      </c>
      <c r="BH38" s="414"/>
      <c r="BI38" s="414"/>
      <c r="BJ38" s="414"/>
      <c r="BK38" s="414"/>
      <c r="BL38" s="414"/>
      <c r="BM38" s="414"/>
      <c r="BN38" s="415"/>
    </row>
    <row r="39" spans="1:66" ht="13.5" customHeight="1">
      <c r="A39" s="38" t="s">
        <v>662</v>
      </c>
      <c r="B39" s="37" t="s">
        <v>681</v>
      </c>
      <c r="C39" s="37" t="s">
        <v>533</v>
      </c>
      <c r="D39" s="37" t="s">
        <v>663</v>
      </c>
      <c r="E39" s="39" t="s">
        <v>178</v>
      </c>
      <c r="F39" s="404" t="str">
        <f>IF(入力用シート!F39=0,"",入力用シート!F39)</f>
        <v/>
      </c>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6"/>
      <c r="AH39" s="272" t="s">
        <v>634</v>
      </c>
      <c r="AI39" s="273"/>
      <c r="AJ39" s="273"/>
      <c r="AK39" s="273"/>
      <c r="AL39" s="273"/>
      <c r="AM39" s="273"/>
      <c r="AN39" s="274"/>
      <c r="AO39" s="286" t="str">
        <f>IF(入力用シート!AO39="","",入力用シート!AO39)</f>
        <v/>
      </c>
      <c r="AP39" s="288"/>
      <c r="AQ39" s="407" t="str">
        <f>IF(AQ38="","",入力用シート!AQ39)</f>
        <v/>
      </c>
      <c r="AR39" s="408"/>
      <c r="AS39" s="408"/>
      <c r="AT39" s="408"/>
      <c r="AU39" s="408"/>
      <c r="AV39" s="408"/>
      <c r="AW39" s="408"/>
      <c r="AX39" s="409"/>
      <c r="AY39" s="407" t="str">
        <f>IF(AY38="","",入力用シート!AY39)</f>
        <v/>
      </c>
      <c r="AZ39" s="408"/>
      <c r="BA39" s="408"/>
      <c r="BB39" s="408"/>
      <c r="BC39" s="408"/>
      <c r="BD39" s="408"/>
      <c r="BE39" s="408"/>
      <c r="BF39" s="409"/>
      <c r="BG39" s="407" t="str">
        <f>IF(BG38="","",入力用シート!BG39)</f>
        <v/>
      </c>
      <c r="BH39" s="408"/>
      <c r="BI39" s="408"/>
      <c r="BJ39" s="408"/>
      <c r="BK39" s="408"/>
      <c r="BL39" s="408"/>
      <c r="BM39" s="408"/>
      <c r="BN39" s="409"/>
    </row>
    <row r="40" spans="1:66" ht="13.5" customHeight="1">
      <c r="A40" s="38" t="s">
        <v>664</v>
      </c>
      <c r="B40" s="37" t="s">
        <v>682</v>
      </c>
      <c r="C40" s="37" t="s">
        <v>533</v>
      </c>
      <c r="D40" s="37" t="s">
        <v>663</v>
      </c>
      <c r="E40" s="39" t="s">
        <v>178</v>
      </c>
      <c r="F40" s="404" t="str">
        <f>IF(入力用シート!F40=0,"",入力用シート!F40)</f>
        <v/>
      </c>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6"/>
      <c r="AH40" s="154" t="s">
        <v>690</v>
      </c>
      <c r="AI40" s="155" t="s">
        <v>691</v>
      </c>
      <c r="AJ40" s="155" t="s">
        <v>692</v>
      </c>
      <c r="AK40" s="155" t="s">
        <v>693</v>
      </c>
      <c r="AL40" s="155" t="s">
        <v>694</v>
      </c>
      <c r="AM40" s="155" t="s">
        <v>695</v>
      </c>
      <c r="AN40" s="156" t="s">
        <v>696</v>
      </c>
      <c r="AO40" s="277" t="str">
        <f>IF(入力用シート!AO40="","",入力用シート!AO40)</f>
        <v/>
      </c>
      <c r="AP40" s="278"/>
      <c r="AQ40" s="277" t="str">
        <f>IF(入力用シート!AQ40=0,"",入力用シート!AQ40)</f>
        <v/>
      </c>
      <c r="AR40" s="282"/>
      <c r="AS40" s="282"/>
      <c r="AT40" s="282"/>
      <c r="AU40" s="282"/>
      <c r="AV40" s="282"/>
      <c r="AW40" s="282"/>
      <c r="AX40" s="278"/>
      <c r="AY40" s="279"/>
      <c r="AZ40" s="280"/>
      <c r="BA40" s="280"/>
      <c r="BB40" s="280"/>
      <c r="BC40" s="280"/>
      <c r="BD40" s="280"/>
      <c r="BE40" s="280"/>
      <c r="BF40" s="281"/>
      <c r="BG40" s="279"/>
      <c r="BH40" s="280"/>
      <c r="BI40" s="280"/>
      <c r="BJ40" s="280"/>
      <c r="BK40" s="280"/>
      <c r="BL40" s="280"/>
      <c r="BM40" s="280"/>
      <c r="BN40" s="281"/>
    </row>
    <row r="41" spans="1:66" ht="13.5" customHeight="1">
      <c r="A41" s="38" t="s">
        <v>683</v>
      </c>
      <c r="B41" s="37" t="s">
        <v>684</v>
      </c>
      <c r="C41" s="37" t="s">
        <v>178</v>
      </c>
      <c r="D41" s="39" t="s">
        <v>665</v>
      </c>
      <c r="E41" s="404" t="str">
        <f>IF(入力用シート!E41=0,"",入力用シート!E41)</f>
        <v/>
      </c>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6"/>
      <c r="AH41" s="38"/>
      <c r="AI41" s="37"/>
      <c r="AJ41" s="37" t="s">
        <v>627</v>
      </c>
      <c r="AK41" s="37" t="s">
        <v>639</v>
      </c>
      <c r="AL41" s="37" t="s">
        <v>167</v>
      </c>
      <c r="AM41" s="37"/>
      <c r="AN41" s="39"/>
      <c r="AO41" s="286" t="str">
        <f>IF(入力用シート!AO41="","",入力用シート!AO41)</f>
        <v/>
      </c>
      <c r="AP41" s="288"/>
      <c r="AQ41" s="286" t="str">
        <f>IF(入力用シート!AQ41=0,"",入力用シート!AQ41)</f>
        <v/>
      </c>
      <c r="AR41" s="287"/>
      <c r="AS41" s="287"/>
      <c r="AT41" s="287"/>
      <c r="AU41" s="287"/>
      <c r="AV41" s="287"/>
      <c r="AW41" s="287"/>
      <c r="AX41" s="288"/>
      <c r="AY41" s="279"/>
      <c r="AZ41" s="280"/>
      <c r="BA41" s="280"/>
      <c r="BB41" s="280"/>
      <c r="BC41" s="280"/>
      <c r="BD41" s="280"/>
      <c r="BE41" s="280"/>
      <c r="BF41" s="281"/>
      <c r="BG41" s="279"/>
      <c r="BH41" s="280"/>
      <c r="BI41" s="280"/>
      <c r="BJ41" s="280"/>
      <c r="BK41" s="280"/>
      <c r="BL41" s="280"/>
      <c r="BM41" s="280"/>
      <c r="BN41" s="281"/>
    </row>
    <row r="42" spans="1:66" ht="13.5" customHeight="1">
      <c r="A42" s="38" t="s">
        <v>685</v>
      </c>
      <c r="B42" s="37" t="s">
        <v>222</v>
      </c>
      <c r="C42" s="37" t="s">
        <v>178</v>
      </c>
      <c r="D42" s="37" t="s">
        <v>175</v>
      </c>
      <c r="E42" s="39" t="s">
        <v>671</v>
      </c>
      <c r="F42" s="404" t="str">
        <f>IF(入力用シート!F42=0,"",入力用シート!F42)</f>
        <v/>
      </c>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6"/>
      <c r="AH42" s="32" t="s">
        <v>697</v>
      </c>
      <c r="AI42" s="33" t="s">
        <v>698</v>
      </c>
      <c r="AJ42" s="33" t="s">
        <v>167</v>
      </c>
      <c r="AK42" s="155" t="s">
        <v>693</v>
      </c>
      <c r="AL42" s="155" t="s">
        <v>694</v>
      </c>
      <c r="AM42" s="155" t="s">
        <v>695</v>
      </c>
      <c r="AN42" s="156" t="s">
        <v>696</v>
      </c>
      <c r="AO42" s="277" t="str">
        <f>IF(入力用シート!AO42="","",入力用シート!AO42)</f>
        <v/>
      </c>
      <c r="AP42" s="278"/>
      <c r="AQ42" s="279"/>
      <c r="AR42" s="280"/>
      <c r="AS42" s="280"/>
      <c r="AT42" s="280"/>
      <c r="AU42" s="280"/>
      <c r="AV42" s="280"/>
      <c r="AW42" s="280"/>
      <c r="AX42" s="281"/>
      <c r="AY42" s="277" t="str">
        <f>IF(入力用シート!AY42=0,"",入力用シート!AY42)</f>
        <v/>
      </c>
      <c r="AZ42" s="282"/>
      <c r="BA42" s="282"/>
      <c r="BB42" s="282"/>
      <c r="BC42" s="282"/>
      <c r="BD42" s="282"/>
      <c r="BE42" s="282"/>
      <c r="BF42" s="278"/>
      <c r="BG42" s="277" t="str">
        <f>IF(入力用シート!BG42=0,"",入力用シート!BG42)</f>
        <v/>
      </c>
      <c r="BH42" s="282"/>
      <c r="BI42" s="282"/>
      <c r="BJ42" s="282"/>
      <c r="BK42" s="282"/>
      <c r="BL42" s="282"/>
      <c r="BM42" s="282"/>
      <c r="BN42" s="278"/>
    </row>
    <row r="43" spans="1:66" ht="13.5" customHeight="1">
      <c r="A43" s="38" t="s">
        <v>686</v>
      </c>
      <c r="B43" s="37" t="s">
        <v>687</v>
      </c>
      <c r="C43" s="37" t="s">
        <v>688</v>
      </c>
      <c r="D43" s="37" t="s">
        <v>667</v>
      </c>
      <c r="E43" s="39" t="s">
        <v>668</v>
      </c>
      <c r="F43" s="404" t="str">
        <f>IF(入力用シート!F43=0,"",入力用シート!F43)</f>
        <v/>
      </c>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6"/>
      <c r="AH43" s="38"/>
      <c r="AI43" s="37"/>
      <c r="AJ43" s="37" t="s">
        <v>631</v>
      </c>
      <c r="AK43" s="37" t="s">
        <v>632</v>
      </c>
      <c r="AL43" s="37" t="s">
        <v>167</v>
      </c>
      <c r="AM43" s="37"/>
      <c r="AN43" s="39"/>
      <c r="AO43" s="286" t="str">
        <f>IF(入力用シート!AO43="","",入力用シート!AO43)</f>
        <v/>
      </c>
      <c r="AP43" s="288"/>
      <c r="AQ43" s="279"/>
      <c r="AR43" s="280"/>
      <c r="AS43" s="280"/>
      <c r="AT43" s="280"/>
      <c r="AU43" s="280"/>
      <c r="AV43" s="280"/>
      <c r="AW43" s="280"/>
      <c r="AX43" s="281"/>
      <c r="AY43" s="286" t="str">
        <f>IF(入力用シート!AY43=0,"",入力用シート!AY43)</f>
        <v/>
      </c>
      <c r="AZ43" s="287"/>
      <c r="BA43" s="287"/>
      <c r="BB43" s="287"/>
      <c r="BC43" s="287"/>
      <c r="BD43" s="287"/>
      <c r="BE43" s="287"/>
      <c r="BF43" s="288"/>
      <c r="BG43" s="286" t="str">
        <f>IF(入力用シート!BG43=0,"",入力用シート!BG43)</f>
        <v/>
      </c>
      <c r="BH43" s="287"/>
      <c r="BI43" s="287"/>
      <c r="BJ43" s="287"/>
      <c r="BK43" s="287"/>
      <c r="BL43" s="287"/>
      <c r="BM43" s="287"/>
      <c r="BN43" s="288"/>
    </row>
    <row r="44" spans="1:66" ht="13.5" customHeight="1">
      <c r="A44" s="167" t="s">
        <v>669</v>
      </c>
      <c r="B44" s="168" t="s">
        <v>670</v>
      </c>
      <c r="C44" s="398" t="str">
        <f>IF(入力用シート!C44=0,"",入力用シート!C44)</f>
        <v/>
      </c>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400"/>
      <c r="AH44" s="289" t="s">
        <v>637</v>
      </c>
      <c r="AI44" s="290"/>
      <c r="AJ44" s="290"/>
      <c r="AK44" s="290"/>
      <c r="AL44" s="290"/>
      <c r="AM44" s="290"/>
      <c r="AN44" s="291"/>
      <c r="AO44" s="277">
        <f>IF(入力用シート!AO44="","",入力用シート!AO44)</f>
        <v>1</v>
      </c>
      <c r="AP44" s="278"/>
      <c r="AQ44" s="277" t="str">
        <f>IF(入力用シート!AQ44=0,"",入力用シート!AQ44)</f>
        <v/>
      </c>
      <c r="AR44" s="282"/>
      <c r="AS44" s="282"/>
      <c r="AT44" s="282"/>
      <c r="AU44" s="282"/>
      <c r="AV44" s="282"/>
      <c r="AW44" s="282"/>
      <c r="AX44" s="278"/>
      <c r="AY44" s="277" t="str">
        <f>IF(入力用シート!AY44=0,"",入力用シート!AY44)</f>
        <v/>
      </c>
      <c r="AZ44" s="282"/>
      <c r="BA44" s="282"/>
      <c r="BB44" s="282"/>
      <c r="BC44" s="282"/>
      <c r="BD44" s="282"/>
      <c r="BE44" s="282"/>
      <c r="BF44" s="278"/>
      <c r="BG44" s="277" t="str">
        <f>IF(入力用シート!BG44=0,"",入力用シート!BG44)</f>
        <v/>
      </c>
      <c r="BH44" s="282"/>
      <c r="BI44" s="282"/>
      <c r="BJ44" s="282"/>
      <c r="BK44" s="282"/>
      <c r="BL44" s="282"/>
      <c r="BM44" s="282"/>
      <c r="BN44" s="278"/>
    </row>
    <row r="45" spans="1:66" ht="13.5" customHeight="1">
      <c r="A45" s="34" t="s">
        <v>511</v>
      </c>
      <c r="B45" s="36" t="s">
        <v>363</v>
      </c>
      <c r="C45" s="401"/>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3"/>
      <c r="AH45" s="272" t="s">
        <v>651</v>
      </c>
      <c r="AI45" s="273"/>
      <c r="AJ45" s="273"/>
      <c r="AK45" s="273"/>
      <c r="AL45" s="273"/>
      <c r="AM45" s="273"/>
      <c r="AN45" s="274"/>
      <c r="AO45" s="279"/>
      <c r="AP45" s="281"/>
      <c r="AQ45" s="286" t="str">
        <f>IF(入力用シート!AQ45=0,"",入力用シート!AQ45)</f>
        <v/>
      </c>
      <c r="AR45" s="287"/>
      <c r="AS45" s="287"/>
      <c r="AT45" s="287"/>
      <c r="AU45" s="287"/>
      <c r="AV45" s="287"/>
      <c r="AW45" s="287"/>
      <c r="AX45" s="288"/>
      <c r="AY45" s="286" t="str">
        <f>IF(入力用シート!AY45=0,"",入力用シート!AY45)</f>
        <v/>
      </c>
      <c r="AZ45" s="287"/>
      <c r="BA45" s="287"/>
      <c r="BB45" s="287"/>
      <c r="BC45" s="287"/>
      <c r="BD45" s="287"/>
      <c r="BE45" s="287"/>
      <c r="BF45" s="288"/>
      <c r="BG45" s="286" t="str">
        <f>IF(入力用シート!BG45=0,"",入力用シート!BG45)</f>
        <v/>
      </c>
      <c r="BH45" s="287"/>
      <c r="BI45" s="287"/>
      <c r="BJ45" s="287"/>
      <c r="BK45" s="287"/>
      <c r="BL45" s="287"/>
      <c r="BM45" s="287"/>
      <c r="BN45" s="288"/>
    </row>
    <row r="46" spans="1:66" ht="13.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45" t="s">
        <v>358</v>
      </c>
      <c r="AI46" s="45" t="s">
        <v>480</v>
      </c>
      <c r="AJ46" s="45" t="s">
        <v>626</v>
      </c>
      <c r="AK46" s="45" t="s">
        <v>4</v>
      </c>
      <c r="AL46" s="45" t="s">
        <v>357</v>
      </c>
      <c r="AM46" s="158">
        <v>1</v>
      </c>
      <c r="AN46" s="45" t="s">
        <v>653</v>
      </c>
      <c r="AO46" s="45" t="s">
        <v>297</v>
      </c>
      <c r="AP46" s="45" t="s">
        <v>654</v>
      </c>
      <c r="AQ46" s="45" t="s">
        <v>655</v>
      </c>
      <c r="AR46" s="45" t="s">
        <v>263</v>
      </c>
      <c r="AS46" s="45" t="s">
        <v>656</v>
      </c>
      <c r="AT46" s="45" t="s">
        <v>657</v>
      </c>
      <c r="AU46" s="45" t="s">
        <v>178</v>
      </c>
      <c r="AV46" s="45" t="s">
        <v>480</v>
      </c>
      <c r="AW46" s="45" t="s">
        <v>626</v>
      </c>
      <c r="AX46" s="45" t="s">
        <v>660</v>
      </c>
      <c r="AY46" s="45" t="s">
        <v>658</v>
      </c>
      <c r="AZ46" s="45" t="s">
        <v>659</v>
      </c>
      <c r="BA46" s="29"/>
      <c r="BB46" s="29"/>
      <c r="BC46" s="29"/>
      <c r="BD46" s="29"/>
      <c r="BE46" s="29"/>
      <c r="BF46" s="29"/>
      <c r="BG46" s="29"/>
      <c r="BH46" s="29"/>
      <c r="BI46" s="29"/>
      <c r="BJ46" s="29"/>
      <c r="BK46" s="29"/>
      <c r="BL46" s="29"/>
      <c r="BM46" s="29"/>
      <c r="BN46" s="29"/>
    </row>
    <row r="47" spans="1:66" ht="13.5" customHeight="1">
      <c r="A47" s="167" t="s">
        <v>282</v>
      </c>
      <c r="B47" s="168" t="s">
        <v>661</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38" t="s">
        <v>648</v>
      </c>
      <c r="AI47" s="37" t="s">
        <v>649</v>
      </c>
      <c r="AJ47" s="39" t="s">
        <v>652</v>
      </c>
      <c r="AK47" s="388" t="str">
        <f>IF(入力用シート!AK47=0,"",入力用シート!AK47)</f>
        <v/>
      </c>
      <c r="AL47" s="391"/>
      <c r="AM47" s="391"/>
      <c r="AN47" s="391"/>
      <c r="AO47" s="177" t="s">
        <v>647</v>
      </c>
      <c r="AP47" s="159"/>
      <c r="AQ47" s="45"/>
      <c r="AR47" s="45"/>
      <c r="AS47" s="45"/>
      <c r="AT47" s="45"/>
      <c r="AU47" s="45"/>
      <c r="AV47" s="45"/>
      <c r="AW47" s="45"/>
      <c r="AX47" s="45"/>
      <c r="AY47" s="45"/>
      <c r="AZ47" s="45"/>
      <c r="BA47" s="29"/>
      <c r="BB47" s="29"/>
      <c r="BC47" s="29"/>
      <c r="BD47" s="29"/>
      <c r="BE47" s="29"/>
      <c r="BF47" s="29"/>
      <c r="BG47" s="29"/>
      <c r="BH47" s="29"/>
      <c r="BI47" s="29"/>
      <c r="BJ47" s="29"/>
      <c r="BK47" s="29"/>
      <c r="BL47" s="29"/>
      <c r="BM47" s="29"/>
      <c r="BN47" s="29"/>
    </row>
    <row r="48" spans="1:66" ht="13.5" customHeight="1">
      <c r="A48" s="392" t="str">
        <f>IF(入力用シート!A48=0,"",入力用シート!A48)</f>
        <v/>
      </c>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4"/>
      <c r="AH48" s="167" t="s">
        <v>689</v>
      </c>
      <c r="AI48" s="168" t="s">
        <v>649</v>
      </c>
      <c r="AJ48" s="398" t="str">
        <f>IF(入力用シート!AJ48=0,"",入力用シート!AJ48)</f>
        <v/>
      </c>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400"/>
    </row>
    <row r="49" spans="1:66" ht="13.5" customHeight="1">
      <c r="A49" s="395"/>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7"/>
      <c r="AH49" s="34" t="s">
        <v>650</v>
      </c>
      <c r="AI49" s="36"/>
      <c r="AJ49" s="401"/>
      <c r="AK49" s="402"/>
      <c r="AL49" s="402"/>
      <c r="AM49" s="402"/>
      <c r="AN49" s="402"/>
      <c r="AO49" s="402"/>
      <c r="AP49" s="402"/>
      <c r="AQ49" s="402"/>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3"/>
    </row>
  </sheetData>
  <mergeCells count="210">
    <mergeCell ref="J17:K17"/>
    <mergeCell ref="AH17:AL17"/>
    <mergeCell ref="AM17:AN17"/>
    <mergeCell ref="AO17:AP17"/>
    <mergeCell ref="C23:AE23"/>
    <mergeCell ref="AH23:AM23"/>
    <mergeCell ref="AN23:AP23"/>
    <mergeCell ref="C26:D26"/>
    <mergeCell ref="J28:K28"/>
    <mergeCell ref="AH28:AP28"/>
    <mergeCell ref="AR7:AS7"/>
    <mergeCell ref="A1:AG2"/>
    <mergeCell ref="BJ1:BN1"/>
    <mergeCell ref="AO2:BD2"/>
    <mergeCell ref="C5:R5"/>
    <mergeCell ref="AV5:AW5"/>
    <mergeCell ref="C6:R6"/>
    <mergeCell ref="AJ6:AL6"/>
    <mergeCell ref="AN6:AP6"/>
    <mergeCell ref="AR6:AS6"/>
    <mergeCell ref="C7:D7"/>
    <mergeCell ref="G7:H7"/>
    <mergeCell ref="K7:R7"/>
    <mergeCell ref="AJ7:AL7"/>
    <mergeCell ref="AN7:AP7"/>
    <mergeCell ref="AV10:AW10"/>
    <mergeCell ref="F8:R8"/>
    <mergeCell ref="AJ8:AL8"/>
    <mergeCell ref="AN8:AP8"/>
    <mergeCell ref="AR8:AS8"/>
    <mergeCell ref="AV8:AW8"/>
    <mergeCell ref="D9:G9"/>
    <mergeCell ref="I9:J9"/>
    <mergeCell ref="L9:M9"/>
    <mergeCell ref="AJ9:AL9"/>
    <mergeCell ref="A13:I13"/>
    <mergeCell ref="AJ13:AL13"/>
    <mergeCell ref="AM13:AQ13"/>
    <mergeCell ref="AR13:AS13"/>
    <mergeCell ref="A14:I14"/>
    <mergeCell ref="J16:K16"/>
    <mergeCell ref="AM16:AN16"/>
    <mergeCell ref="AO16:AP16"/>
    <mergeCell ref="AR9:AS9"/>
    <mergeCell ref="D10:G10"/>
    <mergeCell ref="I10:J10"/>
    <mergeCell ref="L10:M10"/>
    <mergeCell ref="AJ10:AL10"/>
    <mergeCell ref="AN9:AP9"/>
    <mergeCell ref="J14:K14"/>
    <mergeCell ref="A15:I15"/>
    <mergeCell ref="J15:K15"/>
    <mergeCell ref="A16:I16"/>
    <mergeCell ref="AJ11:AL11"/>
    <mergeCell ref="AO11:AP11"/>
    <mergeCell ref="BG16:BJ16"/>
    <mergeCell ref="BC16:BD16"/>
    <mergeCell ref="BE16:BF16"/>
    <mergeCell ref="AR11:AS11"/>
    <mergeCell ref="AJ12:AL12"/>
    <mergeCell ref="AU16:AV16"/>
    <mergeCell ref="AW16:AX16"/>
    <mergeCell ref="AY16:AZ16"/>
    <mergeCell ref="BA16:BB16"/>
    <mergeCell ref="AR12:AS12"/>
    <mergeCell ref="AQ16:AR16"/>
    <mergeCell ref="AS16:AT16"/>
    <mergeCell ref="AW17:AX17"/>
    <mergeCell ref="BM21:BN21"/>
    <mergeCell ref="A19:I19"/>
    <mergeCell ref="J19:K19"/>
    <mergeCell ref="P19:R19"/>
    <mergeCell ref="AH21:AM21"/>
    <mergeCell ref="AN21:AP21"/>
    <mergeCell ref="AY21:BA21"/>
    <mergeCell ref="BB21:BC21"/>
    <mergeCell ref="A18:I18"/>
    <mergeCell ref="J18:K18"/>
    <mergeCell ref="AQ17:AR17"/>
    <mergeCell ref="AS17:AT17"/>
    <mergeCell ref="AU17:AV17"/>
    <mergeCell ref="AS21:AX21"/>
    <mergeCell ref="BC17:BD17"/>
    <mergeCell ref="AQ21:AR21"/>
    <mergeCell ref="BD21:BI21"/>
    <mergeCell ref="BE17:BF17"/>
    <mergeCell ref="BI17:BJ17"/>
    <mergeCell ref="BJ21:BL21"/>
    <mergeCell ref="AY17:AZ17"/>
    <mergeCell ref="BA17:BB17"/>
    <mergeCell ref="A17:I17"/>
    <mergeCell ref="AQ23:AR23"/>
    <mergeCell ref="AS23:AX23"/>
    <mergeCell ref="C22:D22"/>
    <mergeCell ref="J22:K22"/>
    <mergeCell ref="AH22:AM22"/>
    <mergeCell ref="AN22:AP22"/>
    <mergeCell ref="AQ22:AR22"/>
    <mergeCell ref="AY24:BA24"/>
    <mergeCell ref="BB24:BC24"/>
    <mergeCell ref="AS24:AX24"/>
    <mergeCell ref="AS22:AX22"/>
    <mergeCell ref="C27:AE27"/>
    <mergeCell ref="BM24:BN24"/>
    <mergeCell ref="C24:D24"/>
    <mergeCell ref="J24:K24"/>
    <mergeCell ref="AH24:AM24"/>
    <mergeCell ref="AN24:AP24"/>
    <mergeCell ref="AQ24:AR24"/>
    <mergeCell ref="J26:K26"/>
    <mergeCell ref="AN25:AP25"/>
    <mergeCell ref="AQ25:AR25"/>
    <mergeCell ref="BD24:BI24"/>
    <mergeCell ref="BJ24:BL24"/>
    <mergeCell ref="AY23:BA23"/>
    <mergeCell ref="BB23:BC23"/>
    <mergeCell ref="BD23:BI23"/>
    <mergeCell ref="BJ23:BL23"/>
    <mergeCell ref="BM22:BN22"/>
    <mergeCell ref="AY22:BA22"/>
    <mergeCell ref="BB22:BC22"/>
    <mergeCell ref="BD22:BI22"/>
    <mergeCell ref="BJ22:BL22"/>
    <mergeCell ref="BM23:BN23"/>
    <mergeCell ref="AU28:BN28"/>
    <mergeCell ref="BB25:BC25"/>
    <mergeCell ref="BD25:BI25"/>
    <mergeCell ref="BJ25:BL25"/>
    <mergeCell ref="BM25:BN25"/>
    <mergeCell ref="AY25:BA25"/>
    <mergeCell ref="C25:AE25"/>
    <mergeCell ref="AH25:AM25"/>
    <mergeCell ref="C29:AE29"/>
    <mergeCell ref="AH29:AP29"/>
    <mergeCell ref="AQ29:AT29"/>
    <mergeCell ref="AU29:BN29"/>
    <mergeCell ref="C28:D28"/>
    <mergeCell ref="AS25:AX25"/>
    <mergeCell ref="AQ32:AT32"/>
    <mergeCell ref="AU32:BN32"/>
    <mergeCell ref="AQ31:AT31"/>
    <mergeCell ref="AU31:BN31"/>
    <mergeCell ref="AH33:AP33"/>
    <mergeCell ref="AQ33:AT33"/>
    <mergeCell ref="AU33:BN33"/>
    <mergeCell ref="C30:D30"/>
    <mergeCell ref="J30:K30"/>
    <mergeCell ref="AH30:AP30"/>
    <mergeCell ref="AQ30:AT30"/>
    <mergeCell ref="AU30:BN30"/>
    <mergeCell ref="C31:AE31"/>
    <mergeCell ref="AH31:AP31"/>
    <mergeCell ref="AH32:AP32"/>
    <mergeCell ref="C34:D34"/>
    <mergeCell ref="J34:K34"/>
    <mergeCell ref="C35:D35"/>
    <mergeCell ref="AY36:BF36"/>
    <mergeCell ref="BG36:BN36"/>
    <mergeCell ref="AH37:AN37"/>
    <mergeCell ref="AQ37:AX37"/>
    <mergeCell ref="AY37:BF37"/>
    <mergeCell ref="BG37:BN37"/>
    <mergeCell ref="AC34:AD34"/>
    <mergeCell ref="J35:K35"/>
    <mergeCell ref="AC35:AD35"/>
    <mergeCell ref="BG39:BN39"/>
    <mergeCell ref="F40:AG40"/>
    <mergeCell ref="AO40:AP40"/>
    <mergeCell ref="AQ40:AX40"/>
    <mergeCell ref="AY40:BF40"/>
    <mergeCell ref="BG40:BN40"/>
    <mergeCell ref="C38:AG38"/>
    <mergeCell ref="AH38:AN38"/>
    <mergeCell ref="AQ38:AX38"/>
    <mergeCell ref="AY38:BF38"/>
    <mergeCell ref="BG38:BN38"/>
    <mergeCell ref="F39:AG39"/>
    <mergeCell ref="AH39:AN39"/>
    <mergeCell ref="AO39:AP39"/>
    <mergeCell ref="AQ39:AX39"/>
    <mergeCell ref="AY39:BF39"/>
    <mergeCell ref="E41:AG41"/>
    <mergeCell ref="AO41:AP41"/>
    <mergeCell ref="AQ41:AX41"/>
    <mergeCell ref="AY41:BF41"/>
    <mergeCell ref="BG41:BN41"/>
    <mergeCell ref="F42:AG42"/>
    <mergeCell ref="AO42:AP42"/>
    <mergeCell ref="AQ42:AX42"/>
    <mergeCell ref="AY42:BF42"/>
    <mergeCell ref="BG42:BN42"/>
    <mergeCell ref="F43:AG43"/>
    <mergeCell ref="AO43:AP43"/>
    <mergeCell ref="AQ43:AX43"/>
    <mergeCell ref="AY43:BF43"/>
    <mergeCell ref="BG43:BN43"/>
    <mergeCell ref="C44:AG45"/>
    <mergeCell ref="AH44:AN44"/>
    <mergeCell ref="AO44:AP44"/>
    <mergeCell ref="AQ44:AX44"/>
    <mergeCell ref="AY44:BF44"/>
    <mergeCell ref="AK47:AN47"/>
    <mergeCell ref="A48:AG49"/>
    <mergeCell ref="AJ48:BN49"/>
    <mergeCell ref="BG44:BN44"/>
    <mergeCell ref="AH45:AN45"/>
    <mergeCell ref="AO45:AP45"/>
    <mergeCell ref="AQ45:AX45"/>
    <mergeCell ref="AY45:BF45"/>
    <mergeCell ref="BG45:BN45"/>
  </mergeCells>
  <phoneticPr fontId="1"/>
  <pageMargins left="0.70866141732283472" right="0.70866141732283472" top="0.74803149606299213" bottom="0.74803149606299213" header="0.31496062992125984" footer="0.31496062992125984"/>
  <pageSetup paperSize="155" orientation="portrait" horizontalDpi="300" verticalDpi="300" r:id="rId1"/>
  <colBreaks count="1" manualBreakCount="1">
    <brk id="33" max="48" man="1"/>
  </colBreaks>
</worksheet>
</file>

<file path=xl/worksheets/sheet3.xml><?xml version="1.0" encoding="utf-8"?>
<worksheet xmlns="http://schemas.openxmlformats.org/spreadsheetml/2006/main" xmlns:r="http://schemas.openxmlformats.org/officeDocument/2006/relationships">
  <dimension ref="A1:V60"/>
  <sheetViews>
    <sheetView topLeftCell="A31" workbookViewId="0">
      <selection activeCell="D37" sqref="D37"/>
    </sheetView>
  </sheetViews>
  <sheetFormatPr defaultRowHeight="13.5"/>
  <sheetData>
    <row r="1" spans="1:21">
      <c r="A1" t="s">
        <v>302</v>
      </c>
    </row>
    <row r="2" spans="1:21">
      <c r="A2" s="6" t="s">
        <v>305</v>
      </c>
      <c r="B2" s="6" t="s">
        <v>25</v>
      </c>
      <c r="C2" s="6" t="s">
        <v>0</v>
      </c>
      <c r="D2" s="6" t="s">
        <v>3</v>
      </c>
      <c r="E2" s="6" t="s">
        <v>1</v>
      </c>
      <c r="F2" s="6" t="s">
        <v>2</v>
      </c>
      <c r="G2" s="6" t="s">
        <v>113</v>
      </c>
      <c r="H2" s="6" t="s">
        <v>300</v>
      </c>
      <c r="I2" s="6" t="s">
        <v>301</v>
      </c>
      <c r="K2" s="6" t="s">
        <v>23</v>
      </c>
      <c r="L2" s="6" t="s">
        <v>305</v>
      </c>
      <c r="M2" s="6" t="s">
        <v>25</v>
      </c>
      <c r="N2" s="6" t="s">
        <v>0</v>
      </c>
      <c r="O2" s="6" t="s">
        <v>3</v>
      </c>
      <c r="P2" s="6" t="s">
        <v>1</v>
      </c>
      <c r="Q2" s="6" t="s">
        <v>2</v>
      </c>
      <c r="R2" s="6" t="s">
        <v>113</v>
      </c>
      <c r="S2" s="6" t="s">
        <v>300</v>
      </c>
      <c r="T2" s="6" t="s">
        <v>301</v>
      </c>
      <c r="U2" s="6" t="s">
        <v>114</v>
      </c>
    </row>
    <row r="3" spans="1:21">
      <c r="A3" s="6" t="str">
        <f>IF(ISERROR(DGET(データシート!$A$2:$K$56,計算シート!L2,計算シート!$K2:$U3)),"",DGET(データシート!$A$2:$K$56,計算シート!L2,計算シート!$K2:$U3))</f>
        <v/>
      </c>
      <c r="B3" s="6" t="str">
        <f>IF(ISERROR(DGET(データシート!$A$2:$K$56,計算シート!M2,計算シート!$K2:$U3)),"",DGET(データシート!$A$2:$K$56,計算シート!M2,計算シート!$K2:$U3))</f>
        <v/>
      </c>
      <c r="C3" s="6" t="str">
        <f>IF(ISERROR(DGET(データシート!$A$2:$K$56,計算シート!N2,計算シート!$K2:$U3)),"0",DGET(データシート!$A$2:$K$56,計算シート!N2,計算シート!$K2:$U3))</f>
        <v>0</v>
      </c>
      <c r="D3" s="6" t="str">
        <f>IF(ISERROR(DGET(データシート!$A$2:$K$56,計算シート!O2,計算シート!$K2:$U3)),"0",DGET(データシート!$A$2:$K$56,計算シート!O2,計算シート!$K2:$U3))</f>
        <v>0</v>
      </c>
      <c r="E3" s="6" t="str">
        <f>IF(ISERROR(DGET(データシート!$A$2:$K$56,計算シート!P2,計算シート!$K2:$U3)),"0",DGET(データシート!$A$2:$K$56,計算シート!P2,計算シート!$K2:$U3))</f>
        <v>0</v>
      </c>
      <c r="F3" s="6" t="str">
        <f>IF(ISERROR(DGET(データシート!$A$2:$K$56,計算シート!Q2,計算シート!$K2:$U3)),"0",DGET(データシート!$A$2:$K$56,計算シート!Q2,計算シート!$K2:$U3))</f>
        <v>0</v>
      </c>
      <c r="G3" s="6" t="str">
        <f>IF(ISERROR(DGET(データシート!$A$2:$K$56,計算シート!R2,計算シート!$K2:$U3)),"",DGET(データシート!$A$2:$K$56,計算シート!R2,計算シート!$K2:$U3))</f>
        <v/>
      </c>
      <c r="H3" s="6" t="str">
        <f>IF(ISERROR(DGET(データシート!$A$2:$K$56,計算シート!S2,計算シート!$K2:$U3)),"",DGET(データシート!$A$2:$K$56,計算シート!S2,計算シート!$K2:$U3))</f>
        <v/>
      </c>
      <c r="I3" s="6" t="str">
        <f>IF(ISERROR(DGET(データシート!$A$2:$K$56,計算シート!T2,計算シート!$K2:$U3)),"",DGET(データシート!$A$2:$K$56,計算シート!T2,計算シート!$K2:$U3))</f>
        <v/>
      </c>
      <c r="K3" s="6" t="str">
        <f>IF(入力用シート!A14="","-",入力用シート!A14)</f>
        <v>-</v>
      </c>
      <c r="L3" s="6"/>
      <c r="M3" s="6"/>
      <c r="N3" s="6"/>
      <c r="O3" s="6"/>
      <c r="P3" s="6"/>
      <c r="Q3" s="6"/>
      <c r="R3" s="6"/>
      <c r="S3" s="6"/>
      <c r="T3" s="6"/>
      <c r="U3" s="6"/>
    </row>
    <row r="4" spans="1:21">
      <c r="A4" s="6" t="s">
        <v>305</v>
      </c>
      <c r="B4" s="6" t="s">
        <v>25</v>
      </c>
      <c r="C4" s="6" t="s">
        <v>0</v>
      </c>
      <c r="D4" s="6" t="s">
        <v>3</v>
      </c>
      <c r="E4" s="6" t="s">
        <v>1</v>
      </c>
      <c r="F4" s="6" t="s">
        <v>2</v>
      </c>
      <c r="G4" s="6" t="s">
        <v>113</v>
      </c>
      <c r="H4" s="6" t="s">
        <v>300</v>
      </c>
      <c r="I4" s="6" t="s">
        <v>301</v>
      </c>
      <c r="K4" s="6" t="s">
        <v>23</v>
      </c>
      <c r="L4" s="6" t="s">
        <v>305</v>
      </c>
      <c r="M4" s="6" t="s">
        <v>25</v>
      </c>
      <c r="N4" s="6" t="s">
        <v>0</v>
      </c>
      <c r="O4" s="6" t="s">
        <v>3</v>
      </c>
      <c r="P4" s="6" t="s">
        <v>1</v>
      </c>
      <c r="Q4" s="6" t="s">
        <v>2</v>
      </c>
      <c r="R4" s="6" t="s">
        <v>113</v>
      </c>
      <c r="S4" s="6" t="s">
        <v>300</v>
      </c>
      <c r="T4" s="6" t="s">
        <v>301</v>
      </c>
      <c r="U4" s="6" t="s">
        <v>114</v>
      </c>
    </row>
    <row r="5" spans="1:21">
      <c r="A5" s="6" t="str">
        <f>IF(ISERROR(DGET(データシート!$A$2:$K$56,計算シート!L4,計算シート!$K4:$U5)),"",DGET(データシート!$A$2:$K$56,計算シート!L4,計算シート!$K4:$U5))</f>
        <v/>
      </c>
      <c r="B5" s="6" t="str">
        <f>IF(ISERROR(DGET(データシート!$A$2:$K$56,計算シート!M4,計算シート!$K4:$U5)),"",DGET(データシート!$A$2:$K$56,計算シート!M4,計算シート!$K4:$U5))</f>
        <v/>
      </c>
      <c r="C5" s="6" t="str">
        <f>IF(ISERROR(DGET(データシート!$A$2:$K$56,計算シート!N4,計算シート!$K4:$U5)),"0",DGET(データシート!$A$2:$K$56,計算シート!N4,計算シート!$K4:$U5))</f>
        <v>0</v>
      </c>
      <c r="D5" s="6" t="str">
        <f>IF(ISERROR(DGET(データシート!$A$2:$K$56,計算シート!O4,計算シート!$K4:$U5)),"0",DGET(データシート!$A$2:$K$56,計算シート!O4,計算シート!$K4:$U5))</f>
        <v>0</v>
      </c>
      <c r="E5" s="6" t="str">
        <f>IF(ISERROR(DGET(データシート!$A$2:$K$56,計算シート!P4,計算シート!$K4:$U5)),"0",DGET(データシート!$A$2:$K$56,計算シート!P4,計算シート!$K4:$U5))</f>
        <v>0</v>
      </c>
      <c r="F5" s="6" t="str">
        <f>IF(ISERROR(DGET(データシート!$A$2:$K$56,計算シート!Q4,計算シート!$K4:$U5)),"0",DGET(データシート!$A$2:$K$56,計算シート!Q4,計算シート!$K4:$U5))</f>
        <v>0</v>
      </c>
      <c r="G5" s="6" t="str">
        <f>IF(ISERROR(DGET(データシート!$A$2:$K$56,計算シート!R4,計算シート!$K4:$U5)),"",DGET(データシート!$A$2:$K$56,計算シート!R4,計算シート!$K4:$U5))</f>
        <v/>
      </c>
      <c r="H5" s="6" t="str">
        <f>IF(ISERROR(DGET(データシート!$A$2:$K$56,計算シート!S4,計算シート!$K4:$U5)),"",DGET(データシート!$A$2:$K$56,計算シート!S4,計算シート!$K4:$U5))</f>
        <v/>
      </c>
      <c r="I5" s="6" t="str">
        <f>IF(ISERROR(DGET(データシート!$A$2:$K$56,計算シート!T4,計算シート!$K4:$U5)),"",DGET(データシート!$A$2:$K$56,計算シート!T4,計算シート!$K4:$U5))</f>
        <v/>
      </c>
      <c r="K5" s="6" t="str">
        <f>IF(入力用シート!A15="","-",入力用シート!A15)</f>
        <v>-</v>
      </c>
      <c r="L5" s="6"/>
      <c r="M5" s="6"/>
      <c r="N5" s="6"/>
      <c r="O5" s="6"/>
      <c r="P5" s="6"/>
      <c r="Q5" s="6"/>
      <c r="R5" s="6"/>
      <c r="S5" s="6"/>
      <c r="T5" s="6"/>
      <c r="U5" s="6"/>
    </row>
    <row r="6" spans="1:21">
      <c r="A6" s="6" t="s">
        <v>305</v>
      </c>
      <c r="B6" s="6" t="s">
        <v>25</v>
      </c>
      <c r="C6" s="6" t="s">
        <v>0</v>
      </c>
      <c r="D6" s="6" t="s">
        <v>3</v>
      </c>
      <c r="E6" s="6" t="s">
        <v>1</v>
      </c>
      <c r="F6" s="6" t="s">
        <v>2</v>
      </c>
      <c r="G6" s="6" t="s">
        <v>113</v>
      </c>
      <c r="H6" s="6" t="s">
        <v>300</v>
      </c>
      <c r="I6" s="6" t="s">
        <v>301</v>
      </c>
      <c r="K6" s="6" t="s">
        <v>23</v>
      </c>
      <c r="L6" s="6" t="s">
        <v>305</v>
      </c>
      <c r="M6" s="6" t="s">
        <v>25</v>
      </c>
      <c r="N6" s="6" t="s">
        <v>0</v>
      </c>
      <c r="O6" s="6" t="s">
        <v>3</v>
      </c>
      <c r="P6" s="6" t="s">
        <v>1</v>
      </c>
      <c r="Q6" s="6" t="s">
        <v>2</v>
      </c>
      <c r="R6" s="6" t="s">
        <v>113</v>
      </c>
      <c r="S6" s="6" t="s">
        <v>300</v>
      </c>
      <c r="T6" s="6" t="s">
        <v>301</v>
      </c>
      <c r="U6" s="6" t="s">
        <v>114</v>
      </c>
    </row>
    <row r="7" spans="1:21">
      <c r="A7" s="6" t="str">
        <f>IF(ISERROR(DGET(データシート!$A$2:$K$56,計算シート!L6,計算シート!$K6:$U7)),"",DGET(データシート!$A$2:$K$56,計算シート!L6,計算シート!$K6:$U7))</f>
        <v/>
      </c>
      <c r="B7" s="6" t="str">
        <f>IF(ISERROR(DGET(データシート!$A$2:$K$56,計算シート!M6,計算シート!$K6:$U7)),"",DGET(データシート!$A$2:$K$56,計算シート!M6,計算シート!$K6:$U7))</f>
        <v/>
      </c>
      <c r="C7" s="6" t="str">
        <f>IF(ISERROR(DGET(データシート!$A$2:$K$56,計算シート!N6,計算シート!$K6:$U7)),"0",DGET(データシート!$A$2:$K$56,計算シート!N6,計算シート!$K6:$U7))</f>
        <v>0</v>
      </c>
      <c r="D7" s="6" t="str">
        <f>IF(ISERROR(DGET(データシート!$A$2:$K$56,計算シート!O6,計算シート!$K6:$U7)),"0",DGET(データシート!$A$2:$K$56,計算シート!O6,計算シート!$K6:$U7))</f>
        <v>0</v>
      </c>
      <c r="E7" s="6" t="str">
        <f>IF(ISERROR(DGET(データシート!$A$2:$K$56,計算シート!P6,計算シート!$K6:$U7)),"0",DGET(データシート!$A$2:$K$56,計算シート!P6,計算シート!$K6:$U7))</f>
        <v>0</v>
      </c>
      <c r="F7" s="6" t="str">
        <f>IF(ISERROR(DGET(データシート!$A$2:$K$56,計算シート!Q6,計算シート!$K6:$U7)),"0",DGET(データシート!$A$2:$K$56,計算シート!Q6,計算シート!$K6:$U7))</f>
        <v>0</v>
      </c>
      <c r="G7" s="6" t="str">
        <f>IF(ISERROR(DGET(データシート!$A$2:$K$56,計算シート!R6,計算シート!$K6:$U7)),"",DGET(データシート!$A$2:$K$56,計算シート!R6,計算シート!$K6:$U7))</f>
        <v/>
      </c>
      <c r="H7" s="6" t="str">
        <f>IF(ISERROR(DGET(データシート!$A$2:$K$56,計算シート!S6,計算シート!$K6:$U7)),"",DGET(データシート!$A$2:$K$56,計算シート!S6,計算シート!$K6:$U7))</f>
        <v/>
      </c>
      <c r="I7" s="6" t="str">
        <f>IF(ISERROR(DGET(データシート!$A$2:$K$56,計算シート!T6,計算シート!$K6:$U7)),"",DGET(データシート!$A$2:$K$56,計算シート!T6,計算シート!$K6:$U7))</f>
        <v/>
      </c>
      <c r="K7" s="6" t="str">
        <f>IF(入力用シート!A16="","-",入力用シート!A16)</f>
        <v>-</v>
      </c>
      <c r="L7" s="6"/>
      <c r="M7" s="6"/>
      <c r="N7" s="6"/>
      <c r="O7" s="6"/>
      <c r="P7" s="6"/>
      <c r="Q7" s="6"/>
      <c r="R7" s="6"/>
      <c r="S7" s="6"/>
      <c r="T7" s="6"/>
      <c r="U7" s="6"/>
    </row>
    <row r="8" spans="1:21">
      <c r="A8" s="6" t="s">
        <v>305</v>
      </c>
      <c r="B8" s="6" t="s">
        <v>25</v>
      </c>
      <c r="C8" s="6" t="s">
        <v>0</v>
      </c>
      <c r="D8" s="6" t="s">
        <v>3</v>
      </c>
      <c r="E8" s="6" t="s">
        <v>1</v>
      </c>
      <c r="F8" s="6" t="s">
        <v>2</v>
      </c>
      <c r="G8" s="6" t="s">
        <v>113</v>
      </c>
      <c r="H8" s="6" t="s">
        <v>300</v>
      </c>
      <c r="I8" s="6" t="s">
        <v>301</v>
      </c>
      <c r="K8" s="6" t="s">
        <v>23</v>
      </c>
      <c r="L8" s="6" t="s">
        <v>305</v>
      </c>
      <c r="M8" s="6" t="s">
        <v>25</v>
      </c>
      <c r="N8" s="6" t="s">
        <v>0</v>
      </c>
      <c r="O8" s="6" t="s">
        <v>3</v>
      </c>
      <c r="P8" s="6" t="s">
        <v>1</v>
      </c>
      <c r="Q8" s="6" t="s">
        <v>2</v>
      </c>
      <c r="R8" s="6" t="s">
        <v>113</v>
      </c>
      <c r="S8" s="6" t="s">
        <v>300</v>
      </c>
      <c r="T8" s="6" t="s">
        <v>301</v>
      </c>
      <c r="U8" s="6" t="s">
        <v>114</v>
      </c>
    </row>
    <row r="9" spans="1:21">
      <c r="A9" s="6" t="str">
        <f>IF(ISERROR(DGET(データシート!$A$2:$K$56,計算シート!L8,計算シート!$K8:$U9)),"",DGET(データシート!$A$2:$K$56,計算シート!L8,計算シート!$K8:$U9))</f>
        <v/>
      </c>
      <c r="B9" s="6" t="str">
        <f>IF(ISERROR(DGET(データシート!$A$2:$K$56,計算シート!M8,計算シート!$K8:$U9)),"",DGET(データシート!$A$2:$K$56,計算シート!M8,計算シート!$K8:$U9))</f>
        <v/>
      </c>
      <c r="C9" s="6" t="str">
        <f>IF(ISERROR(DGET(データシート!$A$2:$K$56,計算シート!N8,計算シート!$K8:$U9)),"0",DGET(データシート!$A$2:$K$56,計算シート!N8,計算シート!$K8:$U9))</f>
        <v>0</v>
      </c>
      <c r="D9" s="6" t="str">
        <f>IF(ISERROR(DGET(データシート!$A$2:$K$56,計算シート!O8,計算シート!$K8:$U9)),"0",DGET(データシート!$A$2:$K$56,計算シート!O8,計算シート!$K8:$U9))</f>
        <v>0</v>
      </c>
      <c r="E9" s="6" t="str">
        <f>IF(ISERROR(DGET(データシート!$A$2:$K$56,計算シート!P8,計算シート!$K8:$U9)),"0",DGET(データシート!$A$2:$K$56,計算シート!P8,計算シート!$K8:$U9))</f>
        <v>0</v>
      </c>
      <c r="F9" s="6" t="str">
        <f>IF(ISERROR(DGET(データシート!$A$2:$K$56,計算シート!Q8,計算シート!$K8:$U9)),"0",DGET(データシート!$A$2:$K$56,計算シート!Q8,計算シート!$K8:$U9))</f>
        <v>0</v>
      </c>
      <c r="G9" s="6" t="str">
        <f>IF(ISERROR(DGET(データシート!$A$2:$K$56,計算シート!R8,計算シート!$K8:$U9)),"",DGET(データシート!$A$2:$K$56,計算シート!R8,計算シート!$K8:$U9))</f>
        <v/>
      </c>
      <c r="H9" s="6" t="str">
        <f>IF(ISERROR(DGET(データシート!$A$2:$K$56,計算シート!S8,計算シート!$K8:$U9)),"",DGET(データシート!$A$2:$K$56,計算シート!S8,計算シート!$K8:$U9))</f>
        <v/>
      </c>
      <c r="I9" s="6" t="str">
        <f>IF(ISERROR(DGET(データシート!$A$2:$K$56,計算シート!T8,計算シート!$K8:$U9)),"",DGET(データシート!$A$2:$K$56,計算シート!T8,計算シート!$K8:$U9))</f>
        <v/>
      </c>
      <c r="K9" s="6" t="str">
        <f>IF(入力用シート!A17="","-",入力用シート!A17)</f>
        <v>-</v>
      </c>
      <c r="L9" s="6"/>
      <c r="M9" s="6"/>
      <c r="N9" s="6"/>
      <c r="O9" s="6"/>
      <c r="P9" s="6"/>
      <c r="Q9" s="6"/>
      <c r="R9" s="6"/>
      <c r="S9" s="6"/>
      <c r="T9" s="6"/>
      <c r="U9" s="6"/>
    </row>
    <row r="10" spans="1:21">
      <c r="A10" s="6" t="s">
        <v>305</v>
      </c>
      <c r="B10" s="6" t="s">
        <v>25</v>
      </c>
      <c r="C10" s="6" t="s">
        <v>0</v>
      </c>
      <c r="D10" s="6" t="s">
        <v>3</v>
      </c>
      <c r="E10" s="6" t="s">
        <v>1</v>
      </c>
      <c r="F10" s="6" t="s">
        <v>2</v>
      </c>
      <c r="G10" s="6" t="s">
        <v>113</v>
      </c>
      <c r="H10" s="6" t="s">
        <v>300</v>
      </c>
      <c r="I10" s="6" t="s">
        <v>301</v>
      </c>
      <c r="K10" s="6" t="s">
        <v>23</v>
      </c>
      <c r="L10" s="6" t="s">
        <v>305</v>
      </c>
      <c r="M10" s="6" t="s">
        <v>25</v>
      </c>
      <c r="N10" s="6" t="s">
        <v>0</v>
      </c>
      <c r="O10" s="6" t="s">
        <v>3</v>
      </c>
      <c r="P10" s="6" t="s">
        <v>1</v>
      </c>
      <c r="Q10" s="6" t="s">
        <v>2</v>
      </c>
      <c r="R10" s="6" t="s">
        <v>113</v>
      </c>
      <c r="S10" s="6" t="s">
        <v>300</v>
      </c>
      <c r="T10" s="6" t="s">
        <v>301</v>
      </c>
      <c r="U10" s="6" t="s">
        <v>114</v>
      </c>
    </row>
    <row r="11" spans="1:21">
      <c r="A11" s="6" t="str">
        <f>IF(ISERROR(DGET(データシート!$A$2:$K$56,計算シート!L10,計算シート!$K10:$U11)),"",DGET(データシート!$A$2:$K$56,計算シート!L10,計算シート!$K10:$U11))</f>
        <v/>
      </c>
      <c r="B11" s="6" t="str">
        <f>IF(ISERROR(DGET(データシート!$A$2:$K$56,計算シート!M10,計算シート!$K10:$U11)),"",DGET(データシート!$A$2:$K$56,計算シート!M10,計算シート!$K10:$U11))</f>
        <v/>
      </c>
      <c r="C11" s="6" t="str">
        <f>IF(ISERROR(DGET(データシート!$A$2:$K$56,計算シート!N10,計算シート!$K10:$U11)),"0",DGET(データシート!$A$2:$K$56,計算シート!N10,計算シート!$K10:$U11))</f>
        <v>0</v>
      </c>
      <c r="D11" s="6" t="str">
        <f>IF(ISERROR(DGET(データシート!$A$2:$K$56,計算シート!O10,計算シート!$K10:$U11)),"0",DGET(データシート!$A$2:$K$56,計算シート!O10,計算シート!$K10:$U11))</f>
        <v>0</v>
      </c>
      <c r="E11" s="6" t="str">
        <f>IF(ISERROR(DGET(データシート!$A$2:$K$56,計算シート!P10,計算シート!$K10:$U11)),"0",DGET(データシート!$A$2:$K$56,計算シート!P10,計算シート!$K10:$U11))</f>
        <v>0</v>
      </c>
      <c r="F11" s="6" t="str">
        <f>IF(ISERROR(DGET(データシート!$A$2:$K$56,計算シート!Q10,計算シート!$K10:$U11)),"0",DGET(データシート!$A$2:$K$56,計算シート!Q10,計算シート!$K10:$U11))</f>
        <v>0</v>
      </c>
      <c r="G11" s="6" t="str">
        <f>IF(ISERROR(DGET(データシート!$A$2:$K$56,計算シート!R10,計算シート!$K10:$U11)),"",DGET(データシート!$A$2:$K$56,計算シート!R10,計算シート!$K10:$U11))</f>
        <v/>
      </c>
      <c r="H11" s="6" t="str">
        <f>IF(ISERROR(DGET(データシート!$A$2:$K$56,計算シート!S10,計算シート!$K10:$U11)),"",DGET(データシート!$A$2:$K$56,計算シート!S10,計算シート!$K10:$U11))</f>
        <v/>
      </c>
      <c r="I11" s="6" t="str">
        <f>IF(ISERROR(DGET(データシート!$A$2:$K$56,計算シート!T10,計算シート!$K10:$U11)),"",DGET(データシート!$A$2:$K$56,計算シート!T10,計算シート!$K10:$U11))</f>
        <v/>
      </c>
      <c r="K11" s="6" t="str">
        <f>IF(入力用シート!A18="","-",入力用シート!A18)</f>
        <v>-</v>
      </c>
      <c r="L11" s="6"/>
      <c r="M11" s="6"/>
      <c r="N11" s="6"/>
      <c r="O11" s="6"/>
      <c r="P11" s="6"/>
      <c r="Q11" s="6"/>
      <c r="R11" s="6"/>
      <c r="S11" s="6"/>
      <c r="T11" s="6"/>
      <c r="U11" s="6"/>
    </row>
    <row r="12" spans="1:21">
      <c r="A12" s="2"/>
      <c r="B12" s="2"/>
      <c r="C12" s="2"/>
      <c r="D12" s="2"/>
      <c r="E12" s="2"/>
      <c r="F12" s="2"/>
      <c r="G12" s="2"/>
      <c r="H12" s="2"/>
      <c r="I12" s="2"/>
      <c r="K12" s="2"/>
      <c r="L12" s="2"/>
      <c r="M12" s="2"/>
      <c r="N12" s="2"/>
      <c r="O12" s="2"/>
      <c r="P12" s="2"/>
      <c r="Q12" s="2"/>
      <c r="R12" s="2"/>
      <c r="S12" s="2"/>
      <c r="T12" s="2"/>
      <c r="U12" s="2"/>
    </row>
    <row r="13" spans="1:21">
      <c r="A13" t="s">
        <v>161</v>
      </c>
    </row>
    <row r="14" spans="1:21">
      <c r="A14" s="6" t="s">
        <v>303</v>
      </c>
      <c r="B14" s="6" t="s">
        <v>0</v>
      </c>
      <c r="C14" s="6" t="s">
        <v>3</v>
      </c>
      <c r="D14" s="6" t="s">
        <v>1</v>
      </c>
      <c r="E14" s="6" t="s">
        <v>2</v>
      </c>
      <c r="G14" s="6" t="s">
        <v>0</v>
      </c>
      <c r="H14" s="6">
        <f>B20</f>
        <v>0</v>
      </c>
      <c r="I14" s="2"/>
    </row>
    <row r="15" spans="1:21">
      <c r="A15" s="6">
        <f>入力用シート!J14</f>
        <v>0</v>
      </c>
      <c r="B15" s="6">
        <f>C3*$A15</f>
        <v>0</v>
      </c>
      <c r="C15" s="6">
        <f>D3*$A15</f>
        <v>0</v>
      </c>
      <c r="D15" s="6">
        <f>E3*$A15</f>
        <v>0</v>
      </c>
      <c r="E15" s="6">
        <f>F3*$A15</f>
        <v>0</v>
      </c>
      <c r="G15" s="6" t="s">
        <v>3</v>
      </c>
      <c r="H15" s="6">
        <f>C20</f>
        <v>0</v>
      </c>
      <c r="I15" s="2"/>
    </row>
    <row r="16" spans="1:21">
      <c r="A16" s="6">
        <f>入力用シート!J15</f>
        <v>0</v>
      </c>
      <c r="B16" s="6">
        <f>C5*$A16</f>
        <v>0</v>
      </c>
      <c r="C16" s="6">
        <f>D5*$A16</f>
        <v>0</v>
      </c>
      <c r="D16" s="6">
        <f>E5*$A16</f>
        <v>0</v>
      </c>
      <c r="E16" s="6">
        <f>F5*$A16</f>
        <v>0</v>
      </c>
      <c r="G16" s="6" t="s">
        <v>1</v>
      </c>
      <c r="H16" s="6">
        <f>D20</f>
        <v>0</v>
      </c>
      <c r="I16" s="2"/>
    </row>
    <row r="17" spans="1:22">
      <c r="A17" s="6">
        <f>入力用シート!J16</f>
        <v>0</v>
      </c>
      <c r="B17" s="6">
        <f>C7*$A17</f>
        <v>0</v>
      </c>
      <c r="C17" s="6">
        <f>D7*$A17</f>
        <v>0</v>
      </c>
      <c r="D17" s="6">
        <f>E7*$A17</f>
        <v>0</v>
      </c>
      <c r="E17" s="6">
        <f>F7*$A17</f>
        <v>0</v>
      </c>
      <c r="G17" s="6" t="s">
        <v>2</v>
      </c>
      <c r="H17" s="6">
        <f>E20</f>
        <v>0</v>
      </c>
      <c r="I17" s="2"/>
    </row>
    <row r="18" spans="1:22">
      <c r="A18" s="6">
        <f>入力用シート!J17</f>
        <v>0</v>
      </c>
      <c r="B18" s="6">
        <f>C9*$A18</f>
        <v>0</v>
      </c>
      <c r="C18" s="6">
        <f>D9*$A18</f>
        <v>0</v>
      </c>
      <c r="D18" s="6">
        <f>E9*$A18</f>
        <v>0</v>
      </c>
      <c r="E18" s="6">
        <f>F9*$A18</f>
        <v>0</v>
      </c>
    </row>
    <row r="19" spans="1:22">
      <c r="A19" s="6">
        <f>入力用シート!J18</f>
        <v>0</v>
      </c>
      <c r="B19" s="6">
        <f>C11*$A19</f>
        <v>0</v>
      </c>
      <c r="C19" s="6">
        <f>D11*$A19</f>
        <v>0</v>
      </c>
      <c r="D19" s="6">
        <f>E11*$A19</f>
        <v>0</v>
      </c>
      <c r="E19" s="6">
        <f>F11*$A19</f>
        <v>0</v>
      </c>
    </row>
    <row r="20" spans="1:22">
      <c r="A20" s="6" t="s">
        <v>304</v>
      </c>
      <c r="B20" s="6">
        <f>SUM(B15:B19)</f>
        <v>0</v>
      </c>
      <c r="C20" s="6">
        <f>SUM(C15:C19)</f>
        <v>0</v>
      </c>
      <c r="D20" s="6">
        <f>SUM(D15:D19)</f>
        <v>0</v>
      </c>
      <c r="E20" s="6">
        <f>SUM(E15:E19)</f>
        <v>0</v>
      </c>
    </row>
    <row r="22" spans="1:22">
      <c r="A22" t="s">
        <v>479</v>
      </c>
    </row>
    <row r="23" spans="1:22">
      <c r="A23" s="83" t="s">
        <v>380</v>
      </c>
      <c r="B23" s="83" t="s">
        <v>160</v>
      </c>
      <c r="C23" s="83" t="s">
        <v>226</v>
      </c>
      <c r="D23" s="83" t="s">
        <v>380</v>
      </c>
      <c r="E23" s="83" t="s">
        <v>160</v>
      </c>
      <c r="F23" s="83" t="s">
        <v>226</v>
      </c>
      <c r="G23" s="83" t="s">
        <v>380</v>
      </c>
      <c r="H23" s="83" t="s">
        <v>160</v>
      </c>
      <c r="I23" s="83" t="s">
        <v>226</v>
      </c>
      <c r="K23" s="79" t="s">
        <v>379</v>
      </c>
      <c r="L23" s="80" t="s">
        <v>380</v>
      </c>
      <c r="M23" s="80" t="s">
        <v>160</v>
      </c>
      <c r="N23" s="81" t="s">
        <v>226</v>
      </c>
      <c r="O23" s="82" t="s">
        <v>379</v>
      </c>
      <c r="P23" s="83" t="s">
        <v>380</v>
      </c>
      <c r="Q23" s="83" t="s">
        <v>160</v>
      </c>
      <c r="R23" s="83" t="s">
        <v>226</v>
      </c>
      <c r="S23" s="82" t="s">
        <v>379</v>
      </c>
      <c r="T23" s="83" t="s">
        <v>380</v>
      </c>
      <c r="U23" s="83" t="s">
        <v>160</v>
      </c>
      <c r="V23" s="83" t="s">
        <v>226</v>
      </c>
    </row>
    <row r="24" spans="1:22">
      <c r="A24" s="6" t="str">
        <f>IF(ISERROR(DGET(データシート!$A$59:$D$121,計算シート!L23,計算シート!$K23:$N24)),"",DGET(データシート!$A$59:$D$121,計算シート!L23,計算シート!$K23:$N24))</f>
        <v/>
      </c>
      <c r="B24" s="6" t="str">
        <f>IF(ISERROR(DGET(データシート!$A$59:$D$121,計算シート!M23,計算シート!$K23:$N24)),"",DGET(データシート!$A$59:$D$121,計算シート!M23,計算シート!$K23:$N24))</f>
        <v/>
      </c>
      <c r="C24" s="6" t="str">
        <f>IF(ISERROR(DGET(データシート!$A$59:$D$121,計算シート!N23,計算シート!$K23:$N24)),"",DGET(データシート!$A$59:$D$121,計算シート!N23,計算シート!$K23:$N24))</f>
        <v/>
      </c>
      <c r="D24" s="6" t="str">
        <f>IF(ISERROR(DGET(データシート!$A$59:$D$121,計算シート!P23,計算シート!$O23:$R24)),"",DGET(データシート!$A$59:$D$121,計算シート!P23,計算シート!$O23:$R24))</f>
        <v/>
      </c>
      <c r="E24" s="6" t="str">
        <f>IF(ISERROR(DGET(データシート!$A$59:$D$121,計算シート!Q23,計算シート!$O23:$R24)),"",DGET(データシート!$A$59:$D$121,計算シート!Q23,計算シート!$O23:$R24))</f>
        <v/>
      </c>
      <c r="F24" s="6" t="str">
        <f>IF(ISERROR(DGET(データシート!$A$59:$D$121,計算シート!R23,計算シート!$O23:$R24)),"",DGET(データシート!$A$59:$D$121,計算シート!R23,計算シート!$O23:$R24))</f>
        <v/>
      </c>
      <c r="G24" s="6" t="str">
        <f>IF(ISERROR(DGET(データシート!$A$59:$D$121,計算シート!T23,計算シート!$S23:$V24)),"",DGET(データシート!$A$59:$D$121,計算シート!T23,計算シート!$S23:$V24))</f>
        <v/>
      </c>
      <c r="H24" s="6" t="str">
        <f>IF(ISERROR(DGET(データシート!$A$59:$D$121,計算シート!U23,計算シート!$S23:$V24)),"",DGET(データシート!$A$59:$D$121,計算シート!U23,計算シート!$S23:$V24))</f>
        <v/>
      </c>
      <c r="I24" s="6" t="str">
        <f>IF(ISERROR(DGET(データシート!$A$59:$D$121,計算シート!V23,計算シート!$S23:$V24)),"",DGET(データシート!$A$59:$D$121,計算シート!V23,計算シート!$S23:$V24))</f>
        <v/>
      </c>
      <c r="K24" s="6" t="str">
        <f>IF(入力用シート!AH21="","-","="&amp;入力用シート!AH21)</f>
        <v>-</v>
      </c>
      <c r="L24" s="6"/>
      <c r="M24" s="6"/>
      <c r="N24" s="48"/>
      <c r="O24" s="6" t="str">
        <f>IF(入力用シート!AS21="","-","="&amp;入力用シート!AS21)</f>
        <v>-</v>
      </c>
      <c r="P24" s="6"/>
      <c r="Q24" s="6"/>
      <c r="R24" s="6"/>
      <c r="S24" s="6" t="str">
        <f>IF(入力用シート!BD21="","-","="&amp;入力用シート!BD21)</f>
        <v>-</v>
      </c>
      <c r="T24" s="6"/>
      <c r="U24" s="6"/>
      <c r="V24" s="6"/>
    </row>
    <row r="25" spans="1:22">
      <c r="A25" s="83" t="s">
        <v>380</v>
      </c>
      <c r="B25" s="83" t="s">
        <v>160</v>
      </c>
      <c r="C25" s="83" t="s">
        <v>226</v>
      </c>
      <c r="D25" s="83" t="s">
        <v>380</v>
      </c>
      <c r="E25" s="83" t="s">
        <v>160</v>
      </c>
      <c r="F25" s="83" t="s">
        <v>226</v>
      </c>
      <c r="G25" s="83" t="s">
        <v>380</v>
      </c>
      <c r="H25" s="83" t="s">
        <v>160</v>
      </c>
      <c r="I25" s="83" t="s">
        <v>226</v>
      </c>
      <c r="K25" s="79" t="s">
        <v>379</v>
      </c>
      <c r="L25" s="80" t="s">
        <v>380</v>
      </c>
      <c r="M25" s="80" t="s">
        <v>160</v>
      </c>
      <c r="N25" s="81" t="s">
        <v>226</v>
      </c>
      <c r="O25" s="82" t="s">
        <v>379</v>
      </c>
      <c r="P25" s="83" t="s">
        <v>380</v>
      </c>
      <c r="Q25" s="83" t="s">
        <v>160</v>
      </c>
      <c r="R25" s="83" t="s">
        <v>226</v>
      </c>
      <c r="S25" s="82" t="s">
        <v>379</v>
      </c>
      <c r="T25" s="83" t="s">
        <v>380</v>
      </c>
      <c r="U25" s="83" t="s">
        <v>160</v>
      </c>
      <c r="V25" s="83" t="s">
        <v>226</v>
      </c>
    </row>
    <row r="26" spans="1:22">
      <c r="A26" s="6" t="str">
        <f>IF(ISERROR(DGET(データシート!$A$59:$D$121,計算シート!L25,計算シート!$K25:$N26)),"",DGET(データシート!$A$59:$D$121,計算シート!L25,計算シート!$K25:$N26))</f>
        <v/>
      </c>
      <c r="B26" s="6" t="str">
        <f>IF(ISERROR(DGET(データシート!$A$59:$D$121,計算シート!M25,計算シート!$K25:$N26)),"",DGET(データシート!$A$59:$D$121,計算シート!M25,計算シート!$K25:$N26))</f>
        <v/>
      </c>
      <c r="C26" s="6" t="str">
        <f>IF(ISERROR(DGET(データシート!$A$59:$D$121,計算シート!N25,計算シート!$K25:$N26)),"",DGET(データシート!$A$59:$D$121,計算シート!N25,計算シート!$K25:$N26))</f>
        <v/>
      </c>
      <c r="D26" s="6" t="str">
        <f>IF(ISERROR(DGET(データシート!$A$59:$D$121,計算シート!P25,計算シート!$O25:$R26)),"",DGET(データシート!$A$59:$D$121,計算シート!P25,計算シート!$O25:$R26))</f>
        <v/>
      </c>
      <c r="E26" s="6" t="str">
        <f>IF(ISERROR(DGET(データシート!$A$59:$D$121,計算シート!Q25,計算シート!$O25:$R26)),"",DGET(データシート!$A$59:$D$121,計算シート!Q25,計算シート!$O25:$R26))</f>
        <v/>
      </c>
      <c r="F26" s="6" t="str">
        <f>IF(ISERROR(DGET(データシート!$A$59:$D$121,計算シート!R25,計算シート!$O25:$R26)),"",DGET(データシート!$A$59:$D$121,計算シート!R25,計算シート!$O25:$R26))</f>
        <v/>
      </c>
      <c r="G26" s="6" t="str">
        <f>IF(ISERROR(DGET(データシート!$A$59:$D$121,計算シート!T25,計算シート!$S25:$V26)),"",DGET(データシート!$A$59:$D$121,計算シート!T25,計算シート!$S25:$V26))</f>
        <v/>
      </c>
      <c r="H26" s="6" t="str">
        <f>IF(ISERROR(DGET(データシート!$A$59:$D$121,計算シート!U25,計算シート!$S25:$V26)),"",DGET(データシート!$A$59:$D$121,計算シート!U25,計算シート!$S25:$V26))</f>
        <v/>
      </c>
      <c r="I26" s="6" t="str">
        <f>IF(ISERROR(DGET(データシート!$A$59:$D$121,計算シート!V25,計算シート!$S25:$V26)),"",DGET(データシート!$A$59:$D$121,計算シート!V25,計算シート!$S25:$V26))</f>
        <v/>
      </c>
      <c r="K26" s="6" t="str">
        <f>IF(入力用シート!AH22="","-","="&amp;入力用シート!AH22)</f>
        <v>-</v>
      </c>
      <c r="L26" s="6"/>
      <c r="M26" s="6"/>
      <c r="N26" s="48"/>
      <c r="O26" s="6" t="str">
        <f>IF(入力用シート!AS22="","-","="&amp;入力用シート!AS22)</f>
        <v>-</v>
      </c>
      <c r="P26" s="6"/>
      <c r="Q26" s="6"/>
      <c r="R26" s="6"/>
      <c r="S26" s="6" t="str">
        <f>IF(入力用シート!BD22="","-","="&amp;入力用シート!BD22)</f>
        <v>-</v>
      </c>
      <c r="T26" s="6"/>
      <c r="U26" s="6"/>
      <c r="V26" s="6"/>
    </row>
    <row r="27" spans="1:22">
      <c r="A27" s="83" t="s">
        <v>380</v>
      </c>
      <c r="B27" s="83" t="s">
        <v>160</v>
      </c>
      <c r="C27" s="83" t="s">
        <v>226</v>
      </c>
      <c r="D27" s="83" t="s">
        <v>380</v>
      </c>
      <c r="E27" s="83" t="s">
        <v>160</v>
      </c>
      <c r="F27" s="83" t="s">
        <v>226</v>
      </c>
      <c r="G27" s="83" t="s">
        <v>380</v>
      </c>
      <c r="H27" s="83" t="s">
        <v>160</v>
      </c>
      <c r="I27" s="83" t="s">
        <v>226</v>
      </c>
      <c r="K27" s="79" t="s">
        <v>379</v>
      </c>
      <c r="L27" s="80" t="s">
        <v>380</v>
      </c>
      <c r="M27" s="80" t="s">
        <v>160</v>
      </c>
      <c r="N27" s="81" t="s">
        <v>226</v>
      </c>
      <c r="O27" s="82" t="s">
        <v>379</v>
      </c>
      <c r="P27" s="83" t="s">
        <v>380</v>
      </c>
      <c r="Q27" s="83" t="s">
        <v>160</v>
      </c>
      <c r="R27" s="83" t="s">
        <v>226</v>
      </c>
      <c r="S27" s="82" t="s">
        <v>379</v>
      </c>
      <c r="T27" s="83" t="s">
        <v>380</v>
      </c>
      <c r="U27" s="83" t="s">
        <v>160</v>
      </c>
      <c r="V27" s="83" t="s">
        <v>226</v>
      </c>
    </row>
    <row r="28" spans="1:22">
      <c r="A28" s="6" t="str">
        <f>IF(ISERROR(DGET(データシート!$A$59:$D$121,計算シート!L27,計算シート!$K27:$N28)),"",DGET(データシート!$A$59:$D$121,計算シート!L27,計算シート!$K27:$N28))</f>
        <v/>
      </c>
      <c r="B28" s="6" t="str">
        <f>IF(ISERROR(DGET(データシート!$A$59:$D$121,計算シート!M27,計算シート!$K27:$N28)),"",DGET(データシート!$A$59:$D$121,計算シート!M27,計算シート!$K27:$N28))</f>
        <v/>
      </c>
      <c r="C28" s="6" t="str">
        <f>IF(ISERROR(DGET(データシート!$A$59:$D$121,計算シート!N27,計算シート!$K27:$N28)),"",DGET(データシート!$A$59:$D$121,計算シート!N27,計算シート!$K27:$N28))</f>
        <v/>
      </c>
      <c r="D28" s="6" t="str">
        <f>IF(ISERROR(DGET(データシート!$A$59:$D$121,計算シート!P27,計算シート!$O27:$R28)),"",DGET(データシート!$A$59:$D$121,計算シート!P27,計算シート!$O27:$R28))</f>
        <v/>
      </c>
      <c r="E28" s="6" t="str">
        <f>IF(ISERROR(DGET(データシート!$A$59:$D$121,計算シート!Q27,計算シート!$O27:$R28)),"",DGET(データシート!$A$59:$D$121,計算シート!Q27,計算シート!$O27:$R28))</f>
        <v/>
      </c>
      <c r="F28" s="6" t="str">
        <f>IF(ISERROR(DGET(データシート!$A$59:$D$121,計算シート!R27,計算シート!$O27:$R28)),"",DGET(データシート!$A$59:$D$121,計算シート!R27,計算シート!$O27:$R28))</f>
        <v/>
      </c>
      <c r="G28" s="6" t="str">
        <f>IF(ISERROR(DGET(データシート!$A$59:$D$121,計算シート!T27,計算シート!$S27:$V28)),"",DGET(データシート!$A$59:$D$121,計算シート!T27,計算シート!$S27:$V28))</f>
        <v/>
      </c>
      <c r="H28" s="6" t="str">
        <f>IF(ISERROR(DGET(データシート!$A$59:$D$121,計算シート!U27,計算シート!$S27:$V28)),"",DGET(データシート!$A$59:$D$121,計算シート!U27,計算シート!$S27:$V28))</f>
        <v/>
      </c>
      <c r="I28" s="6" t="str">
        <f>IF(ISERROR(DGET(データシート!$A$59:$D$121,計算シート!V27,計算シート!$S27:$V28)),"",DGET(データシート!$A$59:$D$121,計算シート!V27,計算シート!$S27:$V28))</f>
        <v/>
      </c>
      <c r="K28" s="6" t="str">
        <f>IF(入力用シート!AH23="","-","="&amp;入力用シート!AH23)</f>
        <v>-</v>
      </c>
      <c r="L28" s="6"/>
      <c r="M28" s="6"/>
      <c r="N28" s="48"/>
      <c r="O28" s="6" t="str">
        <f>IF(入力用シート!AS23="","-","="&amp;入力用シート!AS23)</f>
        <v>-</v>
      </c>
      <c r="P28" s="6"/>
      <c r="Q28" s="6"/>
      <c r="R28" s="6"/>
      <c r="S28" s="6" t="str">
        <f>IF(入力用シート!BD23="","-","="&amp;入力用シート!BD23)</f>
        <v>-</v>
      </c>
      <c r="T28" s="6"/>
      <c r="U28" s="6"/>
      <c r="V28" s="6"/>
    </row>
    <row r="29" spans="1:22">
      <c r="A29" s="83" t="s">
        <v>380</v>
      </c>
      <c r="B29" s="83" t="s">
        <v>160</v>
      </c>
      <c r="C29" s="83" t="s">
        <v>226</v>
      </c>
      <c r="D29" s="83" t="s">
        <v>380</v>
      </c>
      <c r="E29" s="83" t="s">
        <v>160</v>
      </c>
      <c r="F29" s="83" t="s">
        <v>226</v>
      </c>
      <c r="G29" s="83" t="s">
        <v>380</v>
      </c>
      <c r="H29" s="83" t="s">
        <v>160</v>
      </c>
      <c r="I29" s="83" t="s">
        <v>226</v>
      </c>
      <c r="K29" s="79" t="s">
        <v>379</v>
      </c>
      <c r="L29" s="80" t="s">
        <v>380</v>
      </c>
      <c r="M29" s="80" t="s">
        <v>160</v>
      </c>
      <c r="N29" s="81" t="s">
        <v>226</v>
      </c>
      <c r="O29" s="82" t="s">
        <v>379</v>
      </c>
      <c r="P29" s="83" t="s">
        <v>380</v>
      </c>
      <c r="Q29" s="83" t="s">
        <v>160</v>
      </c>
      <c r="R29" s="83" t="s">
        <v>226</v>
      </c>
      <c r="S29" s="82" t="s">
        <v>379</v>
      </c>
      <c r="T29" s="83" t="s">
        <v>380</v>
      </c>
      <c r="U29" s="83" t="s">
        <v>160</v>
      </c>
      <c r="V29" s="83" t="s">
        <v>226</v>
      </c>
    </row>
    <row r="30" spans="1:22">
      <c r="A30" s="6" t="str">
        <f>IF(ISERROR(DGET(データシート!$A$59:$D$121,計算シート!L29,計算シート!$K29:$N30)),"",DGET(データシート!$A$59:$D$121,計算シート!L29,計算シート!$K29:$N30))</f>
        <v/>
      </c>
      <c r="B30" s="6" t="str">
        <f>IF(ISERROR(DGET(データシート!$A$59:$D$121,計算シート!M29,計算シート!$K29:$N30)),"",DGET(データシート!$A$59:$D$121,計算シート!M29,計算シート!$K29:$N30))</f>
        <v/>
      </c>
      <c r="C30" s="6" t="str">
        <f>IF(ISERROR(DGET(データシート!$A$59:$D$121,計算シート!N29,計算シート!$K29:$N30)),"",DGET(データシート!$A$59:$D$121,計算シート!N29,計算シート!$K29:$N30))</f>
        <v/>
      </c>
      <c r="D30" s="6" t="str">
        <f>IF(ISERROR(DGET(データシート!$A$59:$D$121,計算シート!P29,計算シート!$O29:$R30)),"",DGET(データシート!$A$59:$D$121,計算シート!P29,計算シート!$O29:$R30))</f>
        <v/>
      </c>
      <c r="E30" s="6" t="str">
        <f>IF(ISERROR(DGET(データシート!$A$59:$D$121,計算シート!Q29,計算シート!$O29:$R30)),"",DGET(データシート!$A$59:$D$121,計算シート!Q29,計算シート!$O29:$R30))</f>
        <v/>
      </c>
      <c r="F30" s="6" t="str">
        <f>IF(ISERROR(DGET(データシート!$A$59:$D$121,計算シート!R29,計算シート!$O29:$R30)),"",DGET(データシート!$A$59:$D$121,計算シート!R29,計算シート!$O29:$R30))</f>
        <v/>
      </c>
      <c r="G30" s="6" t="str">
        <f>IF(ISERROR(DGET(データシート!$A$59:$D$121,計算シート!T29,計算シート!$S29:$V30)),"",DGET(データシート!$A$59:$D$121,計算シート!T29,計算シート!$S29:$V30))</f>
        <v/>
      </c>
      <c r="H30" s="6" t="str">
        <f>IF(ISERROR(DGET(データシート!$A$59:$D$121,計算シート!U29,計算シート!$S29:$V30)),"",DGET(データシート!$A$59:$D$121,計算シート!U29,計算シート!$S29:$V30))</f>
        <v/>
      </c>
      <c r="I30" s="6" t="str">
        <f>IF(ISERROR(DGET(データシート!$A$59:$D$121,計算シート!V29,計算シート!$S29:$V30)),"",DGET(データシート!$A$59:$D$121,計算シート!V29,計算シート!$S29:$V30))</f>
        <v/>
      </c>
      <c r="K30" s="6" t="str">
        <f>IF(入力用シート!AH24="","-","="&amp;入力用シート!AH24)</f>
        <v>-</v>
      </c>
      <c r="L30" s="6"/>
      <c r="M30" s="6"/>
      <c r="N30" s="48"/>
      <c r="O30" s="6" t="str">
        <f>IF(入力用シート!AS24="","-","="&amp;入力用シート!AS24)</f>
        <v>-</v>
      </c>
      <c r="P30" s="6"/>
      <c r="Q30" s="6"/>
      <c r="R30" s="6"/>
      <c r="S30" s="6" t="str">
        <f>IF(入力用シート!BD24="","-","="&amp;入力用シート!BD24)</f>
        <v>-</v>
      </c>
      <c r="T30" s="6"/>
      <c r="U30" s="6"/>
      <c r="V30" s="6"/>
    </row>
    <row r="31" spans="1:22">
      <c r="A31" s="83" t="s">
        <v>380</v>
      </c>
      <c r="B31" s="83" t="s">
        <v>160</v>
      </c>
      <c r="C31" s="83" t="s">
        <v>226</v>
      </c>
      <c r="D31" s="83" t="s">
        <v>380</v>
      </c>
      <c r="E31" s="83" t="s">
        <v>160</v>
      </c>
      <c r="F31" s="83" t="s">
        <v>226</v>
      </c>
      <c r="G31" s="83" t="s">
        <v>380</v>
      </c>
      <c r="H31" s="83" t="s">
        <v>160</v>
      </c>
      <c r="I31" s="83" t="s">
        <v>226</v>
      </c>
      <c r="K31" s="79" t="s">
        <v>379</v>
      </c>
      <c r="L31" s="80" t="s">
        <v>380</v>
      </c>
      <c r="M31" s="80" t="s">
        <v>160</v>
      </c>
      <c r="N31" s="81" t="s">
        <v>226</v>
      </c>
      <c r="O31" s="82" t="s">
        <v>379</v>
      </c>
      <c r="P31" s="83" t="s">
        <v>380</v>
      </c>
      <c r="Q31" s="83" t="s">
        <v>160</v>
      </c>
      <c r="R31" s="83" t="s">
        <v>226</v>
      </c>
      <c r="S31" s="82" t="s">
        <v>379</v>
      </c>
      <c r="T31" s="83" t="s">
        <v>380</v>
      </c>
      <c r="U31" s="83" t="s">
        <v>160</v>
      </c>
      <c r="V31" s="83" t="s">
        <v>226</v>
      </c>
    </row>
    <row r="32" spans="1:22">
      <c r="A32" s="6" t="str">
        <f>IF(ISERROR(DGET(データシート!$A$59:$D$121,計算シート!L31,計算シート!$K31:$N32)),"",DGET(データシート!$A$59:$D$121,計算シート!L31,計算シート!$K31:$N32))</f>
        <v/>
      </c>
      <c r="B32" s="6" t="str">
        <f>IF(ISERROR(DGET(データシート!$A$59:$D$121,計算シート!M31,計算シート!$K31:$N32)),"",DGET(データシート!$A$59:$D$121,計算シート!M31,計算シート!$K31:$N32))</f>
        <v/>
      </c>
      <c r="C32" s="6" t="str">
        <f>IF(ISERROR(DGET(データシート!$A$59:$D$121,計算シート!N31,計算シート!$K31:$N32)),"",DGET(データシート!$A$59:$D$121,計算シート!N31,計算シート!$K31:$N32))</f>
        <v/>
      </c>
      <c r="D32" s="6" t="str">
        <f>IF(ISERROR(DGET(データシート!$A$59:$D$121,計算シート!P31,計算シート!$O31:$R32)),"",DGET(データシート!$A$59:$D$121,計算シート!P31,計算シート!$O31:$R32))</f>
        <v/>
      </c>
      <c r="E32" s="6" t="str">
        <f>IF(ISERROR(DGET(データシート!$A$59:$D$121,計算シート!Q31,計算シート!$O31:$R32)),"",DGET(データシート!$A$59:$D$121,計算シート!Q31,計算シート!$O31:$R32))</f>
        <v/>
      </c>
      <c r="F32" s="6" t="str">
        <f>IF(ISERROR(DGET(データシート!$A$59:$D$121,計算シート!R31,計算シート!$O31:$R32)),"",DGET(データシート!$A$59:$D$121,計算シート!R31,計算シート!$O31:$R32))</f>
        <v/>
      </c>
      <c r="G32" s="6" t="str">
        <f>IF(ISERROR(DGET(データシート!$A$59:$D$121,計算シート!T31,計算シート!$S31:$V32)),"",DGET(データシート!$A$59:$D$121,計算シート!T31,計算シート!$S31:$V32))</f>
        <v/>
      </c>
      <c r="H32" s="6" t="str">
        <f>IF(ISERROR(DGET(データシート!$A$59:$D$121,計算シート!U31,計算シート!$S31:$V32)),"",DGET(データシート!$A$59:$D$121,計算シート!U31,計算シート!$S31:$V32))</f>
        <v/>
      </c>
      <c r="I32" s="6" t="str">
        <f>IF(ISERROR(DGET(データシート!$A$59:$D$121,計算シート!V31,計算シート!$S31:$V32)),"",DGET(データシート!$A$59:$D$121,計算シート!V31,計算シート!$S31:$V32))</f>
        <v/>
      </c>
      <c r="K32" s="6" t="str">
        <f>IF(入力用シート!AH25="","-","="&amp;入力用シート!AH25)</f>
        <v>-</v>
      </c>
      <c r="L32" s="6"/>
      <c r="M32" s="6"/>
      <c r="N32" s="48"/>
      <c r="O32" s="6" t="str">
        <f>IF(入力用シート!AS25="","-","="&amp;入力用シート!AS25)</f>
        <v>-</v>
      </c>
      <c r="P32" s="6"/>
      <c r="Q32" s="6"/>
      <c r="R32" s="6"/>
      <c r="S32" s="6" t="str">
        <f>IF(入力用シート!BD25="","-","="&amp;入力用シート!BD25)</f>
        <v>-</v>
      </c>
      <c r="T32" s="6"/>
      <c r="U32" s="6"/>
      <c r="V32" s="6"/>
    </row>
    <row r="34" spans="1:17">
      <c r="A34" t="s">
        <v>483</v>
      </c>
    </row>
    <row r="35" spans="1:17">
      <c r="A35" s="6" t="s">
        <v>503</v>
      </c>
      <c r="B35" s="6" t="s">
        <v>226</v>
      </c>
      <c r="K35" s="6" t="s">
        <v>484</v>
      </c>
      <c r="L35" s="6" t="s">
        <v>503</v>
      </c>
      <c r="M35" s="6" t="s">
        <v>226</v>
      </c>
    </row>
    <row r="36" spans="1:17">
      <c r="A36" s="6" t="str">
        <f>IF(ISERROR(DGET(データシート!$A$124:$C$142,計算シート!L35,計算シート!$K35:$M36)),"",DGET(データシート!$A$124:$C$142,計算シート!L35,計算シート!$K35:$M36))</f>
        <v/>
      </c>
      <c r="B36" s="6" t="str">
        <f>IF(ISERROR(DGET(データシート!$A$124:$C$142,計算シート!M35,計算シート!$K35:$M36)),"",DGET(データシート!$A$124:$C$142,計算シート!M35,計算シート!$K35:$M36))</f>
        <v/>
      </c>
      <c r="K36" s="6" t="str">
        <f>IF(入力用シート!AH29="","-",入力用シート!AH29)</f>
        <v>-</v>
      </c>
      <c r="L36" s="6"/>
      <c r="M36" s="6"/>
    </row>
    <row r="37" spans="1:17">
      <c r="A37" s="6" t="s">
        <v>503</v>
      </c>
      <c r="B37" s="6" t="s">
        <v>226</v>
      </c>
      <c r="K37" s="6" t="s">
        <v>484</v>
      </c>
      <c r="L37" s="6" t="s">
        <v>503</v>
      </c>
      <c r="M37" s="6" t="s">
        <v>226</v>
      </c>
    </row>
    <row r="38" spans="1:17">
      <c r="A38" s="6" t="str">
        <f>IF(ISERROR(DGET(データシート!$A$124:$C$142,計算シート!L37,計算シート!$K37:$M38)),"",DGET(データシート!$A$124:$C$142,計算シート!L37,計算シート!$K37:$M38))</f>
        <v/>
      </c>
      <c r="B38" s="6" t="str">
        <f>IF(ISERROR(DGET(データシート!$A$124:$C$142,計算シート!M37,計算シート!$K37:$M38)),"",DGET(データシート!$A$124:$C$142,計算シート!M37,計算シート!$K37:$M38))</f>
        <v/>
      </c>
      <c r="K38" s="6" t="str">
        <f>IF(入力用シート!AH30="","-",入力用シート!AH30)</f>
        <v>-</v>
      </c>
      <c r="L38" s="6"/>
      <c r="M38" s="6"/>
    </row>
    <row r="39" spans="1:17">
      <c r="A39" s="6" t="s">
        <v>503</v>
      </c>
      <c r="B39" s="6" t="s">
        <v>226</v>
      </c>
      <c r="K39" s="6" t="s">
        <v>484</v>
      </c>
      <c r="L39" s="6" t="s">
        <v>503</v>
      </c>
      <c r="M39" s="6" t="s">
        <v>226</v>
      </c>
    </row>
    <row r="40" spans="1:17">
      <c r="A40" s="6" t="str">
        <f>IF(ISERROR(DGET(データシート!$A$124:$C$142,計算シート!L39,計算シート!$K39:$M40)),"",DGET(データシート!$A$124:$C$142,計算シート!L39,計算シート!$K39:$M40))</f>
        <v/>
      </c>
      <c r="B40" s="6" t="str">
        <f>IF(ISERROR(DGET(データシート!$A$124:$C$142,計算シート!M39,計算シート!$K39:$M40)),"",DGET(データシート!$A$124:$C$142,計算シート!M39,計算シート!$K39:$M40))</f>
        <v/>
      </c>
      <c r="K40" s="6" t="str">
        <f>IF(入力用シート!AH31="","-",入力用シート!AH31)</f>
        <v>-</v>
      </c>
      <c r="L40" s="6"/>
      <c r="M40" s="6"/>
    </row>
    <row r="41" spans="1:17">
      <c r="A41" s="6" t="s">
        <v>503</v>
      </c>
      <c r="B41" s="6" t="s">
        <v>226</v>
      </c>
      <c r="K41" s="6" t="s">
        <v>484</v>
      </c>
      <c r="L41" s="6" t="s">
        <v>503</v>
      </c>
      <c r="M41" s="6" t="s">
        <v>226</v>
      </c>
    </row>
    <row r="42" spans="1:17">
      <c r="A42" s="6" t="str">
        <f>IF(ISERROR(DGET(データシート!$A$124:$C$142,計算シート!L41,計算シート!$K41:$M42)),"",DGET(データシート!$A$124:$C$142,計算シート!L41,計算シート!$K41:$M42))</f>
        <v/>
      </c>
      <c r="B42" s="6" t="str">
        <f>IF(ISERROR(DGET(データシート!$A$124:$C$142,計算シート!M41,計算シート!$K41:$M42)),"",DGET(データシート!$A$124:$C$142,計算シート!M41,計算シート!$K41:$M42))</f>
        <v/>
      </c>
      <c r="K42" s="6" t="str">
        <f>IF(入力用シート!AH32="","-",入力用シート!AH32)</f>
        <v>-</v>
      </c>
      <c r="L42" s="6"/>
      <c r="M42" s="6"/>
    </row>
    <row r="43" spans="1:17">
      <c r="A43" s="6" t="s">
        <v>503</v>
      </c>
      <c r="B43" s="6" t="s">
        <v>226</v>
      </c>
      <c r="K43" s="6" t="s">
        <v>484</v>
      </c>
      <c r="L43" s="6" t="s">
        <v>503</v>
      </c>
      <c r="M43" s="6" t="s">
        <v>226</v>
      </c>
    </row>
    <row r="44" spans="1:17">
      <c r="A44" s="6" t="str">
        <f>IF(ISERROR(DGET(データシート!$A$124:$C$142,計算シート!L43,計算シート!$K43:$M44)),"",DGET(データシート!$A$124:$C$142,計算シート!L43,計算シート!$K43:$M44))</f>
        <v/>
      </c>
      <c r="B44" s="6" t="str">
        <f>IF(ISERROR(DGET(データシート!$A$124:$C$142,計算シート!M43,計算シート!$K43:$M44)),"",DGET(データシート!$A$124:$C$142,計算シート!M43,計算シート!$K43:$M44))</f>
        <v/>
      </c>
      <c r="K44" s="6" t="str">
        <f>IF(入力用シート!AH33="","-",入力用シート!AH33)</f>
        <v>-</v>
      </c>
      <c r="L44" s="6"/>
      <c r="M44" s="6"/>
    </row>
    <row r="46" spans="1:17">
      <c r="A46" t="s">
        <v>624</v>
      </c>
    </row>
    <row r="47" spans="1:17">
      <c r="A47" s="6" t="s">
        <v>641</v>
      </c>
      <c r="B47" s="6" t="s">
        <v>642</v>
      </c>
      <c r="C47" s="6" t="s">
        <v>636</v>
      </c>
      <c r="D47" s="6" t="s">
        <v>643</v>
      </c>
      <c r="K47" s="6" t="s">
        <v>541</v>
      </c>
      <c r="L47" s="6" t="s">
        <v>542</v>
      </c>
      <c r="M47" s="6" t="s">
        <v>641</v>
      </c>
      <c r="N47" s="6" t="s">
        <v>642</v>
      </c>
      <c r="O47" s="6" t="s">
        <v>636</v>
      </c>
      <c r="P47" s="6" t="s">
        <v>643</v>
      </c>
      <c r="Q47" s="6" t="s">
        <v>547</v>
      </c>
    </row>
    <row r="48" spans="1:17">
      <c r="A48" s="6" t="str">
        <f>IF(ISERROR(DGET(データシート!$A$145:$G$165,計算シート!M47,計算シート!$K47:$Q48)),"",DGET(データシート!$A$145:G$165,計算シート!M47,計算シート!$K47:$Q48))</f>
        <v/>
      </c>
      <c r="B48" s="6" t="str">
        <f>IF(ISERROR(DGET(データシート!$A$145:$G$165,計算シート!N47,計算シート!$K47:$Q48)),"",DGET(データシート!$A$145:H$165,計算シート!N47,計算シート!$K47:$Q48))</f>
        <v/>
      </c>
      <c r="C48" s="6" t="str">
        <f>IF(ISERROR(DGET(データシート!$A$145:$G$165,計算シート!O47,計算シート!$K47:$Q48)),"",DGET(データシート!$A$145:I$165,計算シート!O47,計算シート!$K47:$Q48))</f>
        <v/>
      </c>
      <c r="D48" s="58" t="str">
        <f>IF(ISERROR(DGET(データシート!$A$145:$G$165,計算シート!P47,計算シート!$K47:$Q48)),"",DGET(データシート!$A$145:J$165,計算シート!P47,計算シート!$K47:$Q48))</f>
        <v/>
      </c>
      <c r="K48" s="6" t="str">
        <f>IF(入力用シート!AQ38="","-",入力用シート!AQ38)</f>
        <v>-</v>
      </c>
      <c r="L48" s="6"/>
      <c r="M48" s="6"/>
      <c r="N48" s="6"/>
      <c r="O48" s="6"/>
      <c r="P48" s="6"/>
      <c r="Q48" s="6"/>
    </row>
    <row r="50" spans="1:17">
      <c r="A50" t="s">
        <v>630</v>
      </c>
    </row>
    <row r="51" spans="1:17">
      <c r="A51" s="6" t="s">
        <v>644</v>
      </c>
      <c r="B51" s="6" t="s">
        <v>645</v>
      </c>
      <c r="C51" s="6" t="s">
        <v>636</v>
      </c>
      <c r="D51" s="6" t="s">
        <v>646</v>
      </c>
      <c r="K51" s="6" t="s">
        <v>380</v>
      </c>
      <c r="L51" s="6" t="s">
        <v>542</v>
      </c>
      <c r="M51" s="6" t="s">
        <v>644</v>
      </c>
      <c r="N51" s="6" t="s">
        <v>645</v>
      </c>
      <c r="O51" s="6" t="s">
        <v>636</v>
      </c>
      <c r="P51" s="6" t="s">
        <v>646</v>
      </c>
      <c r="Q51" s="6" t="s">
        <v>604</v>
      </c>
    </row>
    <row r="52" spans="1:17">
      <c r="A52" s="6" t="str">
        <f>IF(ISERROR(DGET(データシート!$A$168:$G$173,計算シート!M51,計算シート!$K51:$Q52)),"",DGET(データシート!$A$168:G$173,計算シート!M51,計算シート!$K51:$Q52))</f>
        <v/>
      </c>
      <c r="B52" s="6" t="str">
        <f>IF(ISERROR(DGET(データシート!$A$168:$G$173,計算シート!N51,計算シート!$K51:$Q52)),"",DGET(データシート!$A$168:H$173,計算シート!N51,計算シート!$K51:$Q52))</f>
        <v/>
      </c>
      <c r="C52" s="6" t="str">
        <f>IF(ISERROR(DGET(データシート!$A$168:$G$173,計算シート!O51,計算シート!$K51:$Q52)),"",DGET(データシート!$A$168:I$173,計算シート!O51,計算シート!$K51:$Q52))</f>
        <v/>
      </c>
      <c r="D52" s="58" t="str">
        <f>IF(ISERROR(DGET(データシート!$A$168:$G$173,計算シート!P51,計算シート!$K51:$Q52)),"",DGET(データシート!$A$168:J$173,計算シート!P51,計算シート!$K51:$Q52))</f>
        <v/>
      </c>
      <c r="K52" s="6" t="str">
        <f>IF(入力用シート!AY38="","-",入力用シート!AY38)</f>
        <v>-</v>
      </c>
      <c r="L52" s="6"/>
      <c r="M52" s="6"/>
      <c r="N52" s="6"/>
      <c r="O52" s="6"/>
      <c r="P52" s="6"/>
      <c r="Q52" s="6"/>
    </row>
    <row r="54" spans="1:17">
      <c r="A54" t="s">
        <v>635</v>
      </c>
    </row>
    <row r="55" spans="1:17">
      <c r="A55" s="6" t="s">
        <v>644</v>
      </c>
      <c r="B55" s="6" t="s">
        <v>645</v>
      </c>
      <c r="C55" s="6" t="s">
        <v>636</v>
      </c>
      <c r="D55" s="6" t="s">
        <v>646</v>
      </c>
      <c r="K55" s="6" t="s">
        <v>380</v>
      </c>
      <c r="L55" s="6" t="s">
        <v>542</v>
      </c>
      <c r="M55" s="6" t="s">
        <v>644</v>
      </c>
      <c r="N55" s="6" t="s">
        <v>645</v>
      </c>
      <c r="O55" s="6" t="s">
        <v>636</v>
      </c>
      <c r="P55" s="6" t="s">
        <v>646</v>
      </c>
      <c r="Q55" s="6" t="s">
        <v>604</v>
      </c>
    </row>
    <row r="56" spans="1:17">
      <c r="A56" s="6" t="str">
        <f>IF(ISERROR(DGET(データシート!$A$168:$G$173,計算シート!M55,計算シート!$K55:$Q56)),"",DGET(データシート!$A$168:G$173,計算シート!M55,計算シート!$K55:$Q56))</f>
        <v/>
      </c>
      <c r="B56" s="6" t="str">
        <f>IF(ISERROR(DGET(データシート!$A$168:$G$173,計算シート!N55,計算シート!$K55:$Q56)),"",DGET(データシート!$A$168:H$173,計算シート!N55,計算シート!$K55:$Q56))</f>
        <v/>
      </c>
      <c r="C56" s="6" t="str">
        <f>IF(ISERROR(DGET(データシート!$A$168:$G$173,計算シート!O55,計算シート!$K55:$Q56)),"",DGET(データシート!$A$168:I$173,計算シート!O55,計算シート!$K55:$Q56))</f>
        <v/>
      </c>
      <c r="D56" s="58" t="str">
        <f>IF(ISERROR(DGET(データシート!$A$168:$G$173,計算シート!P55,計算シート!$K55:$Q56)),"",DGET(データシート!$A$168:J$173,計算シート!P55,計算シート!$K55:$Q56))</f>
        <v/>
      </c>
      <c r="K56" s="6" t="str">
        <f>IF(入力用シート!BG38="","-",入力用シート!BG38)</f>
        <v>-</v>
      </c>
      <c r="L56" s="6"/>
      <c r="M56" s="6"/>
      <c r="N56" s="6"/>
      <c r="O56" s="6"/>
      <c r="P56" s="6"/>
      <c r="Q56" s="6"/>
    </row>
    <row r="58" spans="1:17">
      <c r="A58" s="2"/>
      <c r="B58" s="2"/>
      <c r="C58" s="2"/>
      <c r="D58" s="2"/>
      <c r="E58" s="2"/>
      <c r="F58" s="2"/>
      <c r="G58" s="2"/>
      <c r="H58" s="2"/>
      <c r="I58" s="2"/>
      <c r="J58" s="2"/>
      <c r="K58" s="2"/>
      <c r="L58" s="2"/>
      <c r="M58" s="2"/>
      <c r="N58" s="2"/>
      <c r="O58" s="2"/>
      <c r="P58" s="2"/>
      <c r="Q58" s="2"/>
    </row>
    <row r="59" spans="1:17">
      <c r="A59" s="2"/>
      <c r="B59" s="2"/>
      <c r="C59" s="2"/>
      <c r="D59" s="2"/>
      <c r="E59" s="2"/>
      <c r="F59" s="2"/>
      <c r="G59" s="2"/>
      <c r="H59" s="2"/>
      <c r="I59" s="2"/>
      <c r="J59" s="2"/>
      <c r="K59" s="2"/>
      <c r="L59" s="2"/>
      <c r="M59" s="2"/>
      <c r="N59" s="2"/>
      <c r="O59" s="2"/>
      <c r="P59" s="2"/>
      <c r="Q59" s="2"/>
    </row>
    <row r="60" spans="1:17">
      <c r="A60" s="2"/>
      <c r="B60" s="2"/>
      <c r="C60" s="2"/>
      <c r="D60" s="2"/>
      <c r="E60" s="2"/>
      <c r="F60" s="2"/>
      <c r="G60" s="2"/>
      <c r="H60" s="2"/>
      <c r="I60" s="2"/>
      <c r="J60" s="2"/>
      <c r="K60" s="2"/>
      <c r="L60" s="2"/>
      <c r="M60" s="2"/>
      <c r="N60" s="2"/>
      <c r="O60" s="2"/>
      <c r="P60" s="2"/>
      <c r="Q60" s="2"/>
    </row>
  </sheetData>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dimension ref="A1:K254"/>
  <sheetViews>
    <sheetView topLeftCell="A88" workbookViewId="0">
      <selection activeCell="C100" sqref="C100"/>
    </sheetView>
  </sheetViews>
  <sheetFormatPr defaultRowHeight="13.5"/>
  <cols>
    <col min="1" max="1" width="17.25" bestFit="1" customWidth="1"/>
    <col min="2" max="2" width="17.25" customWidth="1"/>
    <col min="3" max="3" width="8.5" bestFit="1" customWidth="1"/>
    <col min="4" max="7" width="5.25" bestFit="1" customWidth="1"/>
    <col min="8" max="8" width="41.375" bestFit="1" customWidth="1"/>
    <col min="9" max="9" width="7.75" bestFit="1" customWidth="1"/>
    <col min="10" max="10" width="7.75" customWidth="1"/>
    <col min="11" max="11" width="13.125" bestFit="1" customWidth="1"/>
  </cols>
  <sheetData>
    <row r="1" spans="1:11">
      <c r="A1" t="s">
        <v>97</v>
      </c>
    </row>
    <row r="2" spans="1:11">
      <c r="A2" s="6" t="s">
        <v>24</v>
      </c>
      <c r="B2" s="6" t="s">
        <v>305</v>
      </c>
      <c r="C2" s="6" t="s">
        <v>26</v>
      </c>
      <c r="D2" s="6" t="s">
        <v>0</v>
      </c>
      <c r="E2" s="6" t="s">
        <v>3</v>
      </c>
      <c r="F2" s="6" t="s">
        <v>1</v>
      </c>
      <c r="G2" s="6" t="s">
        <v>2</v>
      </c>
      <c r="H2" s="6" t="s">
        <v>113</v>
      </c>
      <c r="I2" s="6" t="s">
        <v>300</v>
      </c>
      <c r="J2" s="6" t="s">
        <v>301</v>
      </c>
      <c r="K2" s="6" t="s">
        <v>114</v>
      </c>
    </row>
    <row r="3" spans="1:11">
      <c r="A3" s="6" t="s">
        <v>6</v>
      </c>
      <c r="B3" s="61" t="s">
        <v>306</v>
      </c>
      <c r="C3" s="6" t="s">
        <v>39</v>
      </c>
      <c r="D3" s="6">
        <v>2</v>
      </c>
      <c r="E3" s="6">
        <v>2</v>
      </c>
      <c r="F3" s="6">
        <v>2</v>
      </c>
      <c r="G3" s="6">
        <v>0</v>
      </c>
      <c r="H3" s="6" t="s">
        <v>98</v>
      </c>
      <c r="I3" s="59">
        <v>2</v>
      </c>
      <c r="J3" s="59">
        <v>5</v>
      </c>
      <c r="K3" s="6" t="s">
        <v>56</v>
      </c>
    </row>
    <row r="4" spans="1:11">
      <c r="A4" s="6" t="s">
        <v>8</v>
      </c>
      <c r="B4" s="61" t="s">
        <v>307</v>
      </c>
      <c r="C4" s="6" t="s">
        <v>39</v>
      </c>
      <c r="D4" s="6">
        <v>0</v>
      </c>
      <c r="E4" s="6">
        <v>2</v>
      </c>
      <c r="F4" s="6">
        <v>2</v>
      </c>
      <c r="G4" s="6">
        <v>2</v>
      </c>
      <c r="H4" s="6" t="s">
        <v>99</v>
      </c>
      <c r="I4" s="59">
        <v>2</v>
      </c>
      <c r="J4" s="59">
        <v>5</v>
      </c>
      <c r="K4" s="6" t="s">
        <v>58</v>
      </c>
    </row>
    <row r="5" spans="1:11">
      <c r="A5" s="6" t="s">
        <v>10</v>
      </c>
      <c r="B5" s="61" t="s">
        <v>308</v>
      </c>
      <c r="C5" s="6" t="s">
        <v>39</v>
      </c>
      <c r="D5" s="6">
        <v>2</v>
      </c>
      <c r="E5" s="6">
        <v>2</v>
      </c>
      <c r="F5" s="6">
        <v>1</v>
      </c>
      <c r="G5" s="6">
        <v>1</v>
      </c>
      <c r="H5" s="6" t="s">
        <v>100</v>
      </c>
      <c r="I5" s="59">
        <v>2</v>
      </c>
      <c r="J5" s="59">
        <v>5</v>
      </c>
      <c r="K5" s="6" t="s">
        <v>60</v>
      </c>
    </row>
    <row r="6" spans="1:11">
      <c r="A6" s="6" t="s">
        <v>12</v>
      </c>
      <c r="B6" s="61" t="s">
        <v>309</v>
      </c>
      <c r="C6" s="6" t="s">
        <v>39</v>
      </c>
      <c r="D6" s="6">
        <v>1</v>
      </c>
      <c r="E6" s="6">
        <v>1</v>
      </c>
      <c r="F6" s="6">
        <v>2</v>
      </c>
      <c r="G6" s="6">
        <v>2</v>
      </c>
      <c r="H6" s="6" t="s">
        <v>101</v>
      </c>
      <c r="I6" s="59">
        <v>2</v>
      </c>
      <c r="J6" s="59">
        <v>5</v>
      </c>
      <c r="K6" s="6" t="s">
        <v>62</v>
      </c>
    </row>
    <row r="7" spans="1:11">
      <c r="A7" s="6" t="s">
        <v>14</v>
      </c>
      <c r="B7" s="61" t="s">
        <v>310</v>
      </c>
      <c r="C7" s="6" t="s">
        <v>39</v>
      </c>
      <c r="D7" s="6">
        <v>0</v>
      </c>
      <c r="E7" s="6">
        <v>3</v>
      </c>
      <c r="F7" s="6">
        <v>3</v>
      </c>
      <c r="G7" s="6">
        <v>0</v>
      </c>
      <c r="H7" s="6" t="s">
        <v>102</v>
      </c>
      <c r="I7" s="59">
        <v>2</v>
      </c>
      <c r="J7" s="59">
        <v>5</v>
      </c>
      <c r="K7" s="6" t="s">
        <v>64</v>
      </c>
    </row>
    <row r="8" spans="1:11">
      <c r="A8" s="6" t="s">
        <v>16</v>
      </c>
      <c r="B8" s="61" t="s">
        <v>311</v>
      </c>
      <c r="C8" s="6" t="s">
        <v>39</v>
      </c>
      <c r="D8" s="6">
        <v>3</v>
      </c>
      <c r="E8" s="6">
        <v>3</v>
      </c>
      <c r="F8" s="6">
        <v>0</v>
      </c>
      <c r="G8" s="6">
        <v>0</v>
      </c>
      <c r="H8" s="6" t="s">
        <v>103</v>
      </c>
      <c r="I8" s="59">
        <v>2</v>
      </c>
      <c r="J8" s="59">
        <v>5</v>
      </c>
      <c r="K8" s="6" t="s">
        <v>66</v>
      </c>
    </row>
    <row r="9" spans="1:11">
      <c r="A9" s="6" t="s">
        <v>18</v>
      </c>
      <c r="B9" s="61" t="s">
        <v>312</v>
      </c>
      <c r="C9" s="6" t="s">
        <v>39</v>
      </c>
      <c r="D9" s="6">
        <v>2</v>
      </c>
      <c r="E9" s="6">
        <v>1</v>
      </c>
      <c r="F9" s="6">
        <v>2</v>
      </c>
      <c r="G9" s="6">
        <v>1</v>
      </c>
      <c r="H9" s="6" t="s">
        <v>104</v>
      </c>
      <c r="I9" s="59">
        <v>2</v>
      </c>
      <c r="J9" s="59">
        <v>5</v>
      </c>
      <c r="K9" s="6" t="s">
        <v>68</v>
      </c>
    </row>
    <row r="10" spans="1:11">
      <c r="A10" s="6" t="s">
        <v>20</v>
      </c>
      <c r="B10" s="61" t="s">
        <v>313</v>
      </c>
      <c r="C10" s="6" t="s">
        <v>39</v>
      </c>
      <c r="D10" s="6">
        <v>1</v>
      </c>
      <c r="E10" s="6">
        <v>2</v>
      </c>
      <c r="F10" s="6">
        <v>1</v>
      </c>
      <c r="G10" s="6">
        <v>2</v>
      </c>
      <c r="H10" s="6" t="s">
        <v>105</v>
      </c>
      <c r="I10" s="59">
        <v>2</v>
      </c>
      <c r="J10" s="59">
        <v>5</v>
      </c>
      <c r="K10" s="6" t="s">
        <v>70</v>
      </c>
    </row>
    <row r="11" spans="1:11">
      <c r="A11" s="6" t="s">
        <v>22</v>
      </c>
      <c r="B11" s="61" t="s">
        <v>314</v>
      </c>
      <c r="C11" s="6" t="s">
        <v>39</v>
      </c>
      <c r="D11" s="6">
        <v>2</v>
      </c>
      <c r="E11" s="6">
        <v>3</v>
      </c>
      <c r="F11" s="6">
        <v>1</v>
      </c>
      <c r="G11" s="6">
        <v>0</v>
      </c>
      <c r="H11" s="6" t="s">
        <v>106</v>
      </c>
      <c r="I11" s="59">
        <v>2</v>
      </c>
      <c r="J11" s="59">
        <v>5</v>
      </c>
      <c r="K11" s="6" t="s">
        <v>72</v>
      </c>
    </row>
    <row r="12" spans="1:11">
      <c r="A12" s="6" t="s">
        <v>28</v>
      </c>
      <c r="B12" s="61" t="s">
        <v>315</v>
      </c>
      <c r="C12" s="6" t="s">
        <v>39</v>
      </c>
      <c r="D12" s="6">
        <v>2</v>
      </c>
      <c r="E12" s="6">
        <v>2</v>
      </c>
      <c r="F12" s="6">
        <v>0</v>
      </c>
      <c r="G12" s="6">
        <v>2</v>
      </c>
      <c r="H12" s="6" t="s">
        <v>107</v>
      </c>
      <c r="I12" s="59">
        <v>2</v>
      </c>
      <c r="J12" s="59">
        <v>5</v>
      </c>
      <c r="K12" s="6" t="s">
        <v>74</v>
      </c>
    </row>
    <row r="13" spans="1:11">
      <c r="A13" s="6" t="s">
        <v>30</v>
      </c>
      <c r="B13" s="61" t="s">
        <v>316</v>
      </c>
      <c r="C13" s="6" t="s">
        <v>39</v>
      </c>
      <c r="D13" s="6">
        <v>2</v>
      </c>
      <c r="E13" s="6">
        <v>0</v>
      </c>
      <c r="F13" s="6">
        <v>2</v>
      </c>
      <c r="G13" s="6">
        <v>2</v>
      </c>
      <c r="H13" s="6" t="s">
        <v>108</v>
      </c>
      <c r="I13" s="59">
        <v>2</v>
      </c>
      <c r="J13" s="59">
        <v>5</v>
      </c>
      <c r="K13" s="6" t="s">
        <v>76</v>
      </c>
    </row>
    <row r="14" spans="1:11">
      <c r="A14" s="6" t="s">
        <v>32</v>
      </c>
      <c r="B14" s="61" t="s">
        <v>317</v>
      </c>
      <c r="C14" s="6" t="s">
        <v>39</v>
      </c>
      <c r="D14" s="6">
        <v>0</v>
      </c>
      <c r="E14" s="6">
        <v>1</v>
      </c>
      <c r="F14" s="6">
        <v>3</v>
      </c>
      <c r="G14" s="6">
        <v>2</v>
      </c>
      <c r="H14" s="6" t="s">
        <v>109</v>
      </c>
      <c r="I14" s="59">
        <v>2</v>
      </c>
      <c r="J14" s="59">
        <v>5</v>
      </c>
      <c r="K14" s="6" t="s">
        <v>78</v>
      </c>
    </row>
    <row r="15" spans="1:11">
      <c r="A15" s="6" t="s">
        <v>34</v>
      </c>
      <c r="B15" s="61" t="s">
        <v>318</v>
      </c>
      <c r="C15" s="6" t="s">
        <v>39</v>
      </c>
      <c r="D15" s="6">
        <v>1</v>
      </c>
      <c r="E15" s="6">
        <v>2</v>
      </c>
      <c r="F15" s="6">
        <v>2</v>
      </c>
      <c r="G15" s="6">
        <v>1</v>
      </c>
      <c r="H15" s="6" t="s">
        <v>110</v>
      </c>
      <c r="I15" s="59">
        <v>2</v>
      </c>
      <c r="J15" s="59">
        <v>5</v>
      </c>
      <c r="K15" s="6" t="s">
        <v>80</v>
      </c>
    </row>
    <row r="16" spans="1:11">
      <c r="A16" s="6" t="s">
        <v>36</v>
      </c>
      <c r="B16" s="61" t="s">
        <v>319</v>
      </c>
      <c r="C16" s="6" t="s">
        <v>39</v>
      </c>
      <c r="D16" s="6">
        <v>2</v>
      </c>
      <c r="E16" s="6">
        <v>2</v>
      </c>
      <c r="F16" s="6">
        <v>1</v>
      </c>
      <c r="G16" s="6">
        <v>1</v>
      </c>
      <c r="H16" s="6" t="s">
        <v>111</v>
      </c>
      <c r="I16" s="59">
        <v>2</v>
      </c>
      <c r="J16" s="59">
        <v>5</v>
      </c>
      <c r="K16" s="6" t="s">
        <v>82</v>
      </c>
    </row>
    <row r="17" spans="1:11">
      <c r="A17" s="6" t="s">
        <v>38</v>
      </c>
      <c r="B17" s="61" t="s">
        <v>320</v>
      </c>
      <c r="C17" s="6" t="s">
        <v>39</v>
      </c>
      <c r="D17" s="6">
        <v>3</v>
      </c>
      <c r="E17" s="6">
        <v>2</v>
      </c>
      <c r="F17" s="6">
        <v>1</v>
      </c>
      <c r="G17" s="6">
        <v>0</v>
      </c>
      <c r="H17" s="6" t="s">
        <v>112</v>
      </c>
      <c r="I17" s="59">
        <v>2</v>
      </c>
      <c r="J17" s="59">
        <v>5</v>
      </c>
      <c r="K17" s="6" t="s">
        <v>84</v>
      </c>
    </row>
    <row r="18" spans="1:11">
      <c r="A18" s="6" t="s">
        <v>40</v>
      </c>
      <c r="B18" s="61" t="s">
        <v>321</v>
      </c>
      <c r="C18" s="6" t="s">
        <v>55</v>
      </c>
      <c r="D18" s="6">
        <v>3</v>
      </c>
      <c r="E18" s="6">
        <v>1</v>
      </c>
      <c r="F18" s="6">
        <v>1</v>
      </c>
      <c r="G18" s="6">
        <v>1</v>
      </c>
      <c r="H18" s="6" t="s">
        <v>115</v>
      </c>
      <c r="I18" s="59">
        <v>2</v>
      </c>
      <c r="J18" s="59">
        <v>5</v>
      </c>
      <c r="K18" s="6"/>
    </row>
    <row r="19" spans="1:11">
      <c r="A19" s="6" t="s">
        <v>41</v>
      </c>
      <c r="B19" s="61" t="s">
        <v>322</v>
      </c>
      <c r="C19" s="6" t="s">
        <v>55</v>
      </c>
      <c r="D19" s="6">
        <v>1</v>
      </c>
      <c r="E19" s="6">
        <v>1</v>
      </c>
      <c r="F19" s="6">
        <v>3</v>
      </c>
      <c r="G19" s="6">
        <v>1</v>
      </c>
      <c r="H19" s="6" t="s">
        <v>116</v>
      </c>
      <c r="I19" s="59">
        <v>2</v>
      </c>
      <c r="J19" s="59">
        <v>5</v>
      </c>
      <c r="K19" s="6"/>
    </row>
    <row r="20" spans="1:11">
      <c r="A20" s="6" t="s">
        <v>42</v>
      </c>
      <c r="B20" s="61" t="s">
        <v>323</v>
      </c>
      <c r="C20" s="6" t="s">
        <v>55</v>
      </c>
      <c r="D20" s="6">
        <v>0</v>
      </c>
      <c r="E20" s="6">
        <v>3</v>
      </c>
      <c r="F20" s="6">
        <v>1</v>
      </c>
      <c r="G20" s="6">
        <v>2</v>
      </c>
      <c r="H20" s="6" t="s">
        <v>117</v>
      </c>
      <c r="I20" s="59">
        <v>2</v>
      </c>
      <c r="J20" s="59">
        <v>5</v>
      </c>
      <c r="K20" s="6"/>
    </row>
    <row r="21" spans="1:11">
      <c r="A21" s="6" t="s">
        <v>43</v>
      </c>
      <c r="B21" s="61" t="s">
        <v>324</v>
      </c>
      <c r="C21" s="6" t="s">
        <v>55</v>
      </c>
      <c r="D21" s="6">
        <v>2</v>
      </c>
      <c r="E21" s="6">
        <v>2</v>
      </c>
      <c r="F21" s="6">
        <v>1</v>
      </c>
      <c r="G21" s="6">
        <v>1</v>
      </c>
      <c r="H21" s="6" t="s">
        <v>118</v>
      </c>
      <c r="I21" s="59">
        <v>2</v>
      </c>
      <c r="J21" s="59">
        <v>5</v>
      </c>
      <c r="K21" s="6"/>
    </row>
    <row r="22" spans="1:11">
      <c r="A22" s="6" t="s">
        <v>44</v>
      </c>
      <c r="B22" s="61" t="s">
        <v>325</v>
      </c>
      <c r="C22" s="6" t="s">
        <v>55</v>
      </c>
      <c r="D22" s="6">
        <v>2</v>
      </c>
      <c r="E22" s="6">
        <v>1</v>
      </c>
      <c r="F22" s="6">
        <v>1</v>
      </c>
      <c r="G22" s="6">
        <v>2</v>
      </c>
      <c r="H22" s="6" t="s">
        <v>119</v>
      </c>
      <c r="I22" s="59">
        <v>2</v>
      </c>
      <c r="J22" s="59">
        <v>5</v>
      </c>
      <c r="K22" s="6"/>
    </row>
    <row r="23" spans="1:11">
      <c r="A23" s="6" t="s">
        <v>45</v>
      </c>
      <c r="B23" s="61" t="s">
        <v>326</v>
      </c>
      <c r="C23" s="6" t="s">
        <v>55</v>
      </c>
      <c r="D23" s="6">
        <v>1</v>
      </c>
      <c r="E23" s="6">
        <v>2</v>
      </c>
      <c r="F23" s="6">
        <v>2</v>
      </c>
      <c r="G23" s="6">
        <v>1</v>
      </c>
      <c r="H23" s="6" t="s">
        <v>120</v>
      </c>
      <c r="I23" s="59">
        <v>2</v>
      </c>
      <c r="J23" s="59">
        <v>5</v>
      </c>
      <c r="K23" s="6"/>
    </row>
    <row r="24" spans="1:11">
      <c r="A24" s="6" t="s">
        <v>46</v>
      </c>
      <c r="B24" s="61" t="s">
        <v>327</v>
      </c>
      <c r="C24" s="6" t="s">
        <v>55</v>
      </c>
      <c r="D24" s="6">
        <v>2</v>
      </c>
      <c r="E24" s="6">
        <v>3</v>
      </c>
      <c r="F24" s="6">
        <v>0</v>
      </c>
      <c r="G24" s="6">
        <v>1</v>
      </c>
      <c r="H24" s="6" t="s">
        <v>121</v>
      </c>
      <c r="I24" s="59">
        <v>2</v>
      </c>
      <c r="J24" s="59">
        <v>5</v>
      </c>
      <c r="K24" s="6"/>
    </row>
    <row r="25" spans="1:11">
      <c r="A25" s="6" t="s">
        <v>47</v>
      </c>
      <c r="B25" s="61" t="s">
        <v>328</v>
      </c>
      <c r="C25" s="6" t="s">
        <v>55</v>
      </c>
      <c r="D25" s="6">
        <v>2</v>
      </c>
      <c r="E25" s="6">
        <v>2</v>
      </c>
      <c r="F25" s="6">
        <v>2</v>
      </c>
      <c r="G25" s="6">
        <v>0</v>
      </c>
      <c r="H25" s="6" t="s">
        <v>122</v>
      </c>
      <c r="I25" s="59">
        <v>2</v>
      </c>
      <c r="J25" s="59">
        <v>5</v>
      </c>
      <c r="K25" s="6"/>
    </row>
    <row r="26" spans="1:11">
      <c r="A26" s="6" t="s">
        <v>48</v>
      </c>
      <c r="B26" s="62" t="s">
        <v>329</v>
      </c>
      <c r="C26" s="6" t="s">
        <v>55</v>
      </c>
      <c r="D26" s="6">
        <v>1</v>
      </c>
      <c r="E26" s="6">
        <v>2</v>
      </c>
      <c r="F26" s="6">
        <v>3</v>
      </c>
      <c r="G26" s="6">
        <v>0</v>
      </c>
      <c r="H26" s="6" t="s">
        <v>123</v>
      </c>
      <c r="I26" s="59">
        <v>2</v>
      </c>
      <c r="J26" s="59">
        <v>5</v>
      </c>
      <c r="K26" s="6"/>
    </row>
    <row r="27" spans="1:11">
      <c r="A27" s="6" t="s">
        <v>49</v>
      </c>
      <c r="B27" s="61" t="s">
        <v>330</v>
      </c>
      <c r="C27" s="6" t="s">
        <v>55</v>
      </c>
      <c r="D27" s="6">
        <v>3</v>
      </c>
      <c r="E27" s="6">
        <v>1</v>
      </c>
      <c r="F27" s="6">
        <v>2</v>
      </c>
      <c r="G27" s="6">
        <v>0</v>
      </c>
      <c r="H27" s="6" t="s">
        <v>124</v>
      </c>
      <c r="I27" s="59">
        <v>2</v>
      </c>
      <c r="J27" s="59">
        <v>5</v>
      </c>
      <c r="K27" s="6"/>
    </row>
    <row r="28" spans="1:11">
      <c r="A28" s="6" t="s">
        <v>50</v>
      </c>
      <c r="B28" s="61" t="s">
        <v>331</v>
      </c>
      <c r="C28" s="6" t="s">
        <v>55</v>
      </c>
      <c r="D28" s="6">
        <v>0</v>
      </c>
      <c r="E28" s="6">
        <v>3</v>
      </c>
      <c r="F28" s="6">
        <v>3</v>
      </c>
      <c r="G28" s="6">
        <v>0</v>
      </c>
      <c r="H28" s="6" t="s">
        <v>125</v>
      </c>
      <c r="I28" s="59">
        <v>3</v>
      </c>
      <c r="J28" s="59">
        <v>9</v>
      </c>
      <c r="K28" s="6"/>
    </row>
    <row r="29" spans="1:11">
      <c r="A29" s="6" t="s">
        <v>51</v>
      </c>
      <c r="B29" s="61" t="s">
        <v>332</v>
      </c>
      <c r="C29" s="6" t="s">
        <v>55</v>
      </c>
      <c r="D29" s="6">
        <v>2</v>
      </c>
      <c r="E29" s="6">
        <v>1</v>
      </c>
      <c r="F29" s="6">
        <v>3</v>
      </c>
      <c r="G29" s="6">
        <v>0</v>
      </c>
      <c r="H29" s="6" t="s">
        <v>126</v>
      </c>
      <c r="I29" s="59">
        <v>2</v>
      </c>
      <c r="J29" s="59">
        <v>5</v>
      </c>
      <c r="K29" s="6"/>
    </row>
    <row r="30" spans="1:11">
      <c r="A30" s="6" t="s">
        <v>52</v>
      </c>
      <c r="B30" s="61" t="s">
        <v>333</v>
      </c>
      <c r="C30" s="6" t="s">
        <v>55</v>
      </c>
      <c r="D30" s="6">
        <v>2</v>
      </c>
      <c r="E30" s="6">
        <v>1</v>
      </c>
      <c r="F30" s="6">
        <v>2</v>
      </c>
      <c r="G30" s="6">
        <v>1</v>
      </c>
      <c r="H30" s="6" t="s">
        <v>127</v>
      </c>
      <c r="I30" s="59">
        <v>2</v>
      </c>
      <c r="J30" s="59">
        <v>5</v>
      </c>
      <c r="K30" s="6"/>
    </row>
    <row r="31" spans="1:11">
      <c r="A31" s="6" t="s">
        <v>53</v>
      </c>
      <c r="B31" s="61" t="s">
        <v>334</v>
      </c>
      <c r="C31" s="6" t="s">
        <v>55</v>
      </c>
      <c r="D31" s="6">
        <v>1</v>
      </c>
      <c r="E31" s="6">
        <v>2</v>
      </c>
      <c r="F31" s="6">
        <v>1</v>
      </c>
      <c r="G31" s="6">
        <v>2</v>
      </c>
      <c r="H31" s="6" t="s">
        <v>128</v>
      </c>
      <c r="I31" s="59">
        <v>2</v>
      </c>
      <c r="J31" s="59">
        <v>5</v>
      </c>
      <c r="K31" s="6"/>
    </row>
    <row r="32" spans="1:11">
      <c r="A32" s="6" t="s">
        <v>54</v>
      </c>
      <c r="B32" s="61" t="s">
        <v>335</v>
      </c>
      <c r="C32" s="6" t="s">
        <v>55</v>
      </c>
      <c r="D32" s="6">
        <v>0</v>
      </c>
      <c r="E32" s="6">
        <v>2</v>
      </c>
      <c r="F32" s="6">
        <v>2</v>
      </c>
      <c r="G32" s="6">
        <v>2</v>
      </c>
      <c r="H32" s="6" t="s">
        <v>129</v>
      </c>
      <c r="I32" s="59">
        <v>2</v>
      </c>
      <c r="J32" s="59">
        <v>5</v>
      </c>
      <c r="K32" s="6"/>
    </row>
    <row r="33" spans="1:11">
      <c r="A33" s="6" t="s">
        <v>57</v>
      </c>
      <c r="B33" s="61" t="s">
        <v>336</v>
      </c>
      <c r="C33" s="6" t="s">
        <v>86</v>
      </c>
      <c r="D33" s="6">
        <v>3</v>
      </c>
      <c r="E33" s="6">
        <v>2</v>
      </c>
      <c r="F33" s="6">
        <v>3</v>
      </c>
      <c r="G33" s="6">
        <v>-2</v>
      </c>
      <c r="H33" s="6" t="s">
        <v>130</v>
      </c>
      <c r="I33" s="59">
        <v>2</v>
      </c>
      <c r="J33" s="59">
        <v>5</v>
      </c>
      <c r="K33" s="6" t="s">
        <v>5</v>
      </c>
    </row>
    <row r="34" spans="1:11">
      <c r="A34" s="6" t="s">
        <v>59</v>
      </c>
      <c r="B34" s="61" t="s">
        <v>337</v>
      </c>
      <c r="C34" s="6" t="s">
        <v>86</v>
      </c>
      <c r="D34" s="6">
        <v>3</v>
      </c>
      <c r="E34" s="6">
        <v>3</v>
      </c>
      <c r="F34" s="6">
        <v>2</v>
      </c>
      <c r="G34" s="6">
        <v>-2</v>
      </c>
      <c r="H34" s="6" t="s">
        <v>131</v>
      </c>
      <c r="I34" s="59">
        <v>2</v>
      </c>
      <c r="J34" s="59">
        <v>5</v>
      </c>
      <c r="K34" s="6" t="s">
        <v>7</v>
      </c>
    </row>
    <row r="35" spans="1:11">
      <c r="A35" s="6" t="s">
        <v>61</v>
      </c>
      <c r="B35" s="61" t="s">
        <v>338</v>
      </c>
      <c r="C35" s="6" t="s">
        <v>86</v>
      </c>
      <c r="D35" s="6">
        <v>2</v>
      </c>
      <c r="E35" s="6">
        <v>2</v>
      </c>
      <c r="F35" s="6">
        <v>2</v>
      </c>
      <c r="G35" s="6">
        <v>0</v>
      </c>
      <c r="H35" s="6" t="s">
        <v>132</v>
      </c>
      <c r="I35" s="59">
        <v>2</v>
      </c>
      <c r="J35" s="59">
        <v>5</v>
      </c>
      <c r="K35" s="6" t="s">
        <v>9</v>
      </c>
    </row>
    <row r="36" spans="1:11">
      <c r="A36" s="6" t="s">
        <v>63</v>
      </c>
      <c r="B36" s="61" t="s">
        <v>339</v>
      </c>
      <c r="C36" s="6" t="s">
        <v>86</v>
      </c>
      <c r="D36" s="6">
        <v>2</v>
      </c>
      <c r="E36" s="6">
        <v>4</v>
      </c>
      <c r="F36" s="6">
        <v>0</v>
      </c>
      <c r="G36" s="6">
        <v>0</v>
      </c>
      <c r="H36" s="6" t="s">
        <v>133</v>
      </c>
      <c r="I36" s="59">
        <v>2</v>
      </c>
      <c r="J36" s="59">
        <v>5</v>
      </c>
      <c r="K36" s="6" t="s">
        <v>11</v>
      </c>
    </row>
    <row r="37" spans="1:11">
      <c r="A37" s="6" t="s">
        <v>65</v>
      </c>
      <c r="B37" s="61" t="s">
        <v>340</v>
      </c>
      <c r="C37" s="6" t="s">
        <v>86</v>
      </c>
      <c r="D37" s="6">
        <v>1</v>
      </c>
      <c r="E37" s="6">
        <v>3</v>
      </c>
      <c r="F37" s="6">
        <v>2</v>
      </c>
      <c r="G37" s="6">
        <v>0</v>
      </c>
      <c r="H37" s="6" t="s">
        <v>134</v>
      </c>
      <c r="I37" s="59">
        <v>2</v>
      </c>
      <c r="J37" s="59">
        <v>5</v>
      </c>
      <c r="K37" s="6" t="s">
        <v>13</v>
      </c>
    </row>
    <row r="38" spans="1:11">
      <c r="A38" s="6" t="s">
        <v>67</v>
      </c>
      <c r="B38" s="61" t="s">
        <v>341</v>
      </c>
      <c r="C38" s="6" t="s">
        <v>86</v>
      </c>
      <c r="D38" s="6">
        <v>0</v>
      </c>
      <c r="E38" s="6">
        <v>4</v>
      </c>
      <c r="F38" s="6">
        <v>4</v>
      </c>
      <c r="G38" s="6">
        <v>-2</v>
      </c>
      <c r="H38" s="6" t="s">
        <v>135</v>
      </c>
      <c r="I38" s="59">
        <v>2</v>
      </c>
      <c r="J38" s="59">
        <v>5</v>
      </c>
      <c r="K38" s="6" t="s">
        <v>15</v>
      </c>
    </row>
    <row r="39" spans="1:11">
      <c r="A39" s="6" t="s">
        <v>69</v>
      </c>
      <c r="B39" s="61" t="s">
        <v>342</v>
      </c>
      <c r="C39" s="6" t="s">
        <v>86</v>
      </c>
      <c r="D39" s="6">
        <v>2</v>
      </c>
      <c r="E39" s="6">
        <v>3</v>
      </c>
      <c r="F39" s="6">
        <v>3</v>
      </c>
      <c r="G39" s="6">
        <v>-2</v>
      </c>
      <c r="H39" s="6" t="s">
        <v>136</v>
      </c>
      <c r="I39" s="59">
        <v>2</v>
      </c>
      <c r="J39" s="59">
        <v>5</v>
      </c>
      <c r="K39" s="6" t="s">
        <v>17</v>
      </c>
    </row>
    <row r="40" spans="1:11">
      <c r="A40" s="6" t="s">
        <v>71</v>
      </c>
      <c r="B40" s="61" t="s">
        <v>343</v>
      </c>
      <c r="C40" s="6" t="s">
        <v>86</v>
      </c>
      <c r="D40" s="6">
        <v>3</v>
      </c>
      <c r="E40" s="6">
        <v>3</v>
      </c>
      <c r="F40" s="6">
        <v>0</v>
      </c>
      <c r="G40" s="6">
        <v>0</v>
      </c>
      <c r="H40" s="6" t="s">
        <v>137</v>
      </c>
      <c r="I40" s="59">
        <v>2</v>
      </c>
      <c r="J40" s="59">
        <v>5</v>
      </c>
      <c r="K40" s="6" t="s">
        <v>19</v>
      </c>
    </row>
    <row r="41" spans="1:11">
      <c r="A41" s="6" t="s">
        <v>73</v>
      </c>
      <c r="B41" s="61" t="s">
        <v>344</v>
      </c>
      <c r="C41" s="6" t="s">
        <v>86</v>
      </c>
      <c r="D41" s="6">
        <v>0</v>
      </c>
      <c r="E41" s="6">
        <v>0</v>
      </c>
      <c r="F41" s="6">
        <v>6</v>
      </c>
      <c r="G41" s="6">
        <v>0</v>
      </c>
      <c r="H41" s="6" t="s">
        <v>138</v>
      </c>
      <c r="I41" s="59">
        <v>2</v>
      </c>
      <c r="J41" s="59">
        <v>5</v>
      </c>
      <c r="K41" s="6" t="s">
        <v>21</v>
      </c>
    </row>
    <row r="42" spans="1:11">
      <c r="A42" s="6" t="s">
        <v>75</v>
      </c>
      <c r="B42" s="61" t="s">
        <v>345</v>
      </c>
      <c r="C42" s="6" t="s">
        <v>86</v>
      </c>
      <c r="D42" s="6">
        <v>3</v>
      </c>
      <c r="E42" s="6">
        <v>2</v>
      </c>
      <c r="F42" s="6">
        <v>1</v>
      </c>
      <c r="G42" s="6">
        <v>0</v>
      </c>
      <c r="H42" s="6" t="s">
        <v>139</v>
      </c>
      <c r="I42" s="59">
        <v>2</v>
      </c>
      <c r="J42" s="59">
        <v>5</v>
      </c>
      <c r="K42" s="6" t="s">
        <v>27</v>
      </c>
    </row>
    <row r="43" spans="1:11">
      <c r="A43" s="6" t="s">
        <v>77</v>
      </c>
      <c r="B43" s="61" t="s">
        <v>346</v>
      </c>
      <c r="C43" s="6" t="s">
        <v>86</v>
      </c>
      <c r="D43" s="6">
        <v>0</v>
      </c>
      <c r="E43" s="6">
        <v>3</v>
      </c>
      <c r="F43" s="6">
        <v>3</v>
      </c>
      <c r="G43" s="6">
        <v>0</v>
      </c>
      <c r="H43" s="6" t="s">
        <v>140</v>
      </c>
      <c r="I43" s="59">
        <v>2</v>
      </c>
      <c r="J43" s="59">
        <v>5</v>
      </c>
      <c r="K43" s="6" t="s">
        <v>29</v>
      </c>
    </row>
    <row r="44" spans="1:11">
      <c r="A44" s="6" t="s">
        <v>79</v>
      </c>
      <c r="B44" s="61" t="s">
        <v>347</v>
      </c>
      <c r="C44" s="6" t="s">
        <v>86</v>
      </c>
      <c r="D44" s="6">
        <v>1</v>
      </c>
      <c r="E44" s="6">
        <v>3</v>
      </c>
      <c r="F44" s="6">
        <v>3</v>
      </c>
      <c r="G44" s="6">
        <v>-1</v>
      </c>
      <c r="H44" s="6" t="s">
        <v>141</v>
      </c>
      <c r="I44" s="59">
        <v>2</v>
      </c>
      <c r="J44" s="59">
        <v>5</v>
      </c>
      <c r="K44" s="6" t="s">
        <v>31</v>
      </c>
    </row>
    <row r="45" spans="1:11">
      <c r="A45" s="6" t="s">
        <v>81</v>
      </c>
      <c r="B45" s="61" t="s">
        <v>348</v>
      </c>
      <c r="C45" s="6" t="s">
        <v>86</v>
      </c>
      <c r="D45" s="6">
        <v>3</v>
      </c>
      <c r="E45" s="6">
        <v>3</v>
      </c>
      <c r="F45" s="6">
        <v>0</v>
      </c>
      <c r="G45" s="6">
        <v>0</v>
      </c>
      <c r="H45" s="6" t="s">
        <v>142</v>
      </c>
      <c r="I45" s="59">
        <v>2</v>
      </c>
      <c r="J45" s="59">
        <v>5</v>
      </c>
      <c r="K45" s="6" t="s">
        <v>33</v>
      </c>
    </row>
    <row r="46" spans="1:11">
      <c r="A46" s="6" t="s">
        <v>83</v>
      </c>
      <c r="B46" s="63" t="s">
        <v>349</v>
      </c>
      <c r="C46" s="6" t="s">
        <v>86</v>
      </c>
      <c r="D46" s="6">
        <v>4</v>
      </c>
      <c r="E46" s="6">
        <v>3</v>
      </c>
      <c r="F46" s="6">
        <v>0</v>
      </c>
      <c r="G46" s="6">
        <v>-1</v>
      </c>
      <c r="H46" s="6" t="s">
        <v>143</v>
      </c>
      <c r="I46" s="59">
        <v>2</v>
      </c>
      <c r="J46" s="59">
        <v>5</v>
      </c>
      <c r="K46" s="6" t="s">
        <v>35</v>
      </c>
    </row>
    <row r="47" spans="1:11">
      <c r="A47" s="6" t="s">
        <v>85</v>
      </c>
      <c r="B47" s="63" t="s">
        <v>350</v>
      </c>
      <c r="C47" s="6" t="s">
        <v>86</v>
      </c>
      <c r="D47" s="6">
        <v>0</v>
      </c>
      <c r="E47" s="6">
        <v>2</v>
      </c>
      <c r="F47" s="6">
        <v>2</v>
      </c>
      <c r="G47" s="6">
        <v>2</v>
      </c>
      <c r="H47" s="6" t="s">
        <v>144</v>
      </c>
      <c r="I47" s="59">
        <v>2</v>
      </c>
      <c r="J47" s="59">
        <v>5</v>
      </c>
      <c r="K47" s="6" t="s">
        <v>37</v>
      </c>
    </row>
    <row r="48" spans="1:11">
      <c r="A48" s="6" t="s">
        <v>88</v>
      </c>
      <c r="B48" s="6"/>
      <c r="C48" s="6" t="s">
        <v>87</v>
      </c>
      <c r="D48" s="6">
        <v>4</v>
      </c>
      <c r="E48" s="6">
        <v>2</v>
      </c>
      <c r="F48" s="6">
        <v>0</v>
      </c>
      <c r="G48" s="6">
        <v>0</v>
      </c>
      <c r="H48" s="6" t="s">
        <v>145</v>
      </c>
      <c r="I48" s="59">
        <v>2</v>
      </c>
      <c r="J48" s="59">
        <v>5</v>
      </c>
      <c r="K48" s="6"/>
    </row>
    <row r="49" spans="1:11">
      <c r="A49" s="6" t="s">
        <v>89</v>
      </c>
      <c r="B49" s="6"/>
      <c r="C49" s="6" t="s">
        <v>87</v>
      </c>
      <c r="D49" s="6">
        <v>3</v>
      </c>
      <c r="E49" s="6">
        <v>0</v>
      </c>
      <c r="F49" s="6">
        <v>3</v>
      </c>
      <c r="G49" s="6">
        <v>0</v>
      </c>
      <c r="H49" s="6" t="s">
        <v>146</v>
      </c>
      <c r="I49" s="59">
        <v>2</v>
      </c>
      <c r="J49" s="59">
        <v>5</v>
      </c>
      <c r="K49" s="6"/>
    </row>
    <row r="50" spans="1:11">
      <c r="A50" s="6" t="s">
        <v>90</v>
      </c>
      <c r="B50" s="6"/>
      <c r="C50" s="6" t="s">
        <v>87</v>
      </c>
      <c r="D50" s="6">
        <v>3</v>
      </c>
      <c r="E50" s="6">
        <v>3</v>
      </c>
      <c r="F50" s="6">
        <v>0</v>
      </c>
      <c r="G50" s="6">
        <v>0</v>
      </c>
      <c r="H50" s="6" t="s">
        <v>147</v>
      </c>
      <c r="I50" s="59">
        <v>2</v>
      </c>
      <c r="J50" s="59">
        <v>5</v>
      </c>
      <c r="K50" s="6"/>
    </row>
    <row r="51" spans="1:11">
      <c r="A51" s="6" t="s">
        <v>91</v>
      </c>
      <c r="B51" s="6"/>
      <c r="C51" s="6" t="s">
        <v>87</v>
      </c>
      <c r="D51" s="6">
        <v>2</v>
      </c>
      <c r="E51" s="6">
        <v>1</v>
      </c>
      <c r="F51" s="6">
        <v>1</v>
      </c>
      <c r="G51" s="6">
        <v>2</v>
      </c>
      <c r="H51" s="6" t="s">
        <v>148</v>
      </c>
      <c r="I51" s="59">
        <v>2</v>
      </c>
      <c r="J51" s="59">
        <v>5</v>
      </c>
      <c r="K51" s="6"/>
    </row>
    <row r="52" spans="1:11">
      <c r="A52" s="6" t="s">
        <v>92</v>
      </c>
      <c r="B52" s="6"/>
      <c r="C52" s="6" t="s">
        <v>87</v>
      </c>
      <c r="D52" s="6">
        <v>2</v>
      </c>
      <c r="E52" s="6">
        <v>2</v>
      </c>
      <c r="F52" s="6">
        <v>3</v>
      </c>
      <c r="G52" s="6">
        <v>-1</v>
      </c>
      <c r="H52" s="6" t="s">
        <v>149</v>
      </c>
      <c r="I52" s="59">
        <v>2</v>
      </c>
      <c r="J52" s="59">
        <v>5</v>
      </c>
      <c r="K52" s="6"/>
    </row>
    <row r="53" spans="1:11">
      <c r="A53" s="6" t="s">
        <v>93</v>
      </c>
      <c r="B53" s="6"/>
      <c r="C53" s="6" t="s">
        <v>87</v>
      </c>
      <c r="D53" s="6">
        <v>3</v>
      </c>
      <c r="E53" s="6">
        <v>2</v>
      </c>
      <c r="F53" s="6">
        <v>0</v>
      </c>
      <c r="G53" s="6">
        <v>1</v>
      </c>
      <c r="H53" s="6" t="s">
        <v>150</v>
      </c>
      <c r="I53" s="59">
        <v>2</v>
      </c>
      <c r="J53" s="59">
        <v>5</v>
      </c>
      <c r="K53" s="6"/>
    </row>
    <row r="54" spans="1:11">
      <c r="A54" s="6" t="s">
        <v>94</v>
      </c>
      <c r="B54" s="6"/>
      <c r="C54" s="6" t="s">
        <v>87</v>
      </c>
      <c r="D54" s="6">
        <v>2</v>
      </c>
      <c r="E54" s="6">
        <v>0</v>
      </c>
      <c r="F54" s="6">
        <v>3</v>
      </c>
      <c r="G54" s="6">
        <v>1</v>
      </c>
      <c r="H54" s="6" t="s">
        <v>151</v>
      </c>
      <c r="I54" s="59">
        <v>2</v>
      </c>
      <c r="J54" s="59">
        <v>5</v>
      </c>
      <c r="K54" s="6"/>
    </row>
    <row r="55" spans="1:11">
      <c r="A55" s="6" t="s">
        <v>95</v>
      </c>
      <c r="B55" s="6"/>
      <c r="C55" s="6" t="s">
        <v>87</v>
      </c>
      <c r="D55" s="6">
        <v>2</v>
      </c>
      <c r="E55" s="6">
        <v>2</v>
      </c>
      <c r="F55" s="6">
        <v>2</v>
      </c>
      <c r="G55" s="6">
        <v>0</v>
      </c>
      <c r="H55" s="6" t="s">
        <v>152</v>
      </c>
      <c r="I55" s="59">
        <v>2</v>
      </c>
      <c r="J55" s="59">
        <v>5</v>
      </c>
      <c r="K55" s="6"/>
    </row>
    <row r="56" spans="1:11">
      <c r="A56" s="6" t="s">
        <v>96</v>
      </c>
      <c r="B56" s="6"/>
      <c r="C56" s="6" t="s">
        <v>87</v>
      </c>
      <c r="D56" s="6">
        <v>2</v>
      </c>
      <c r="E56" s="6">
        <v>2</v>
      </c>
      <c r="F56" s="6">
        <v>1</v>
      </c>
      <c r="G56" s="6">
        <v>1</v>
      </c>
      <c r="H56" s="6" t="s">
        <v>153</v>
      </c>
      <c r="I56" s="59">
        <v>2</v>
      </c>
      <c r="J56" s="59">
        <v>5</v>
      </c>
      <c r="K56" s="6"/>
    </row>
    <row r="57" spans="1:11">
      <c r="J57" s="248"/>
    </row>
    <row r="58" spans="1:11">
      <c r="A58" t="s">
        <v>378</v>
      </c>
    </row>
    <row r="59" spans="1:11">
      <c r="A59" s="3" t="s">
        <v>379</v>
      </c>
      <c r="B59" s="4" t="s">
        <v>380</v>
      </c>
      <c r="C59" s="4" t="s">
        <v>160</v>
      </c>
      <c r="D59" s="4" t="s">
        <v>226</v>
      </c>
    </row>
    <row r="60" spans="1:11">
      <c r="A60" s="3" t="s">
        <v>163</v>
      </c>
      <c r="B60" s="4" t="s">
        <v>381</v>
      </c>
      <c r="C60" s="4" t="s">
        <v>163</v>
      </c>
      <c r="D60" s="63" t="s">
        <v>382</v>
      </c>
    </row>
    <row r="61" spans="1:11">
      <c r="A61" s="75" t="s">
        <v>383</v>
      </c>
      <c r="B61" s="75" t="s">
        <v>381</v>
      </c>
      <c r="C61" s="75" t="s">
        <v>163</v>
      </c>
      <c r="D61" s="76" t="s">
        <v>384</v>
      </c>
    </row>
    <row r="62" spans="1:11">
      <c r="A62" s="3" t="s">
        <v>385</v>
      </c>
      <c r="B62" s="4" t="s">
        <v>381</v>
      </c>
      <c r="C62" s="4" t="s">
        <v>163</v>
      </c>
      <c r="D62" s="63" t="s">
        <v>386</v>
      </c>
    </row>
    <row r="63" spans="1:11">
      <c r="A63" s="75" t="s">
        <v>387</v>
      </c>
      <c r="B63" s="75" t="s">
        <v>388</v>
      </c>
      <c r="C63" s="75" t="s">
        <v>162</v>
      </c>
      <c r="D63" s="77" t="s">
        <v>389</v>
      </c>
    </row>
    <row r="64" spans="1:11">
      <c r="A64" s="3" t="s">
        <v>390</v>
      </c>
      <c r="B64" s="4" t="s">
        <v>388</v>
      </c>
      <c r="C64" s="4" t="s">
        <v>162</v>
      </c>
      <c r="D64" s="60" t="s">
        <v>391</v>
      </c>
    </row>
    <row r="65" spans="1:4">
      <c r="A65" s="75" t="s">
        <v>392</v>
      </c>
      <c r="B65" s="75" t="s">
        <v>388</v>
      </c>
      <c r="C65" s="75" t="s">
        <v>164</v>
      </c>
      <c r="D65" s="76" t="s">
        <v>393</v>
      </c>
    </row>
    <row r="66" spans="1:4">
      <c r="A66" s="3" t="s">
        <v>394</v>
      </c>
      <c r="B66" s="4" t="s">
        <v>388</v>
      </c>
      <c r="C66" s="4" t="s">
        <v>162</v>
      </c>
      <c r="D66" s="60" t="s">
        <v>395</v>
      </c>
    </row>
    <row r="67" spans="1:4">
      <c r="A67" s="75" t="s">
        <v>396</v>
      </c>
      <c r="B67" s="75" t="s">
        <v>388</v>
      </c>
      <c r="C67" s="75" t="s">
        <v>164</v>
      </c>
      <c r="D67" s="76" t="s">
        <v>397</v>
      </c>
    </row>
    <row r="68" spans="1:4">
      <c r="A68" s="3" t="s">
        <v>398</v>
      </c>
      <c r="B68" s="4" t="s">
        <v>388</v>
      </c>
      <c r="C68" s="4" t="s">
        <v>164</v>
      </c>
      <c r="D68" s="60" t="s">
        <v>399</v>
      </c>
    </row>
    <row r="69" spans="1:4">
      <c r="A69" s="75" t="s">
        <v>400</v>
      </c>
      <c r="B69" s="75" t="s">
        <v>388</v>
      </c>
      <c r="C69" s="75" t="s">
        <v>162</v>
      </c>
      <c r="D69" s="77" t="s">
        <v>401</v>
      </c>
    </row>
    <row r="70" spans="1:4">
      <c r="A70" s="3" t="s">
        <v>402</v>
      </c>
      <c r="B70" s="4" t="s">
        <v>388</v>
      </c>
      <c r="C70" s="4" t="s">
        <v>162</v>
      </c>
      <c r="D70" s="60" t="s">
        <v>403</v>
      </c>
    </row>
    <row r="71" spans="1:4">
      <c r="A71" s="75" t="s">
        <v>404</v>
      </c>
      <c r="B71" s="75" t="s">
        <v>388</v>
      </c>
      <c r="C71" s="75" t="s">
        <v>164</v>
      </c>
      <c r="D71" s="76" t="s">
        <v>405</v>
      </c>
    </row>
    <row r="72" spans="1:4">
      <c r="A72" s="3" t="s">
        <v>406</v>
      </c>
      <c r="B72" s="4" t="s">
        <v>407</v>
      </c>
      <c r="C72" s="4" t="s">
        <v>164</v>
      </c>
      <c r="D72" s="60" t="s">
        <v>408</v>
      </c>
    </row>
    <row r="73" spans="1:4">
      <c r="A73" s="75" t="s">
        <v>409</v>
      </c>
      <c r="B73" s="75" t="s">
        <v>407</v>
      </c>
      <c r="C73" s="75" t="s">
        <v>164</v>
      </c>
      <c r="D73" s="76" t="s">
        <v>410</v>
      </c>
    </row>
    <row r="74" spans="1:4">
      <c r="A74" s="3" t="s">
        <v>411</v>
      </c>
      <c r="B74" s="4" t="s">
        <v>407</v>
      </c>
      <c r="C74" s="4" t="s">
        <v>162</v>
      </c>
      <c r="D74" s="60" t="s">
        <v>412</v>
      </c>
    </row>
    <row r="75" spans="1:4">
      <c r="A75" s="75" t="s">
        <v>413</v>
      </c>
      <c r="B75" s="75" t="s">
        <v>407</v>
      </c>
      <c r="C75" s="78" t="s">
        <v>700</v>
      </c>
      <c r="D75" s="76" t="s">
        <v>414</v>
      </c>
    </row>
    <row r="76" spans="1:4">
      <c r="A76" s="3" t="s">
        <v>415</v>
      </c>
      <c r="B76" s="4" t="s">
        <v>407</v>
      </c>
      <c r="C76" s="4" t="s">
        <v>164</v>
      </c>
      <c r="D76" s="60" t="s">
        <v>416</v>
      </c>
    </row>
    <row r="77" spans="1:4">
      <c r="A77" s="75" t="s">
        <v>417</v>
      </c>
      <c r="B77" s="75" t="s">
        <v>418</v>
      </c>
      <c r="C77" s="75" t="s">
        <v>164</v>
      </c>
      <c r="D77" s="76" t="s">
        <v>419</v>
      </c>
    </row>
    <row r="78" spans="1:4">
      <c r="A78" s="3" t="s">
        <v>420</v>
      </c>
      <c r="B78" s="4" t="s">
        <v>418</v>
      </c>
      <c r="C78" s="4" t="s">
        <v>164</v>
      </c>
      <c r="D78" s="60" t="s">
        <v>421</v>
      </c>
    </row>
    <row r="79" spans="1:4">
      <c r="A79" s="75" t="s">
        <v>422</v>
      </c>
      <c r="B79" s="75" t="s">
        <v>418</v>
      </c>
      <c r="C79" s="75" t="s">
        <v>164</v>
      </c>
      <c r="D79" s="76" t="s">
        <v>423</v>
      </c>
    </row>
    <row r="80" spans="1:4">
      <c r="A80" s="3" t="s">
        <v>424</v>
      </c>
      <c r="B80" s="4" t="s">
        <v>418</v>
      </c>
      <c r="C80" s="4" t="s">
        <v>164</v>
      </c>
      <c r="D80" s="60" t="s">
        <v>425</v>
      </c>
    </row>
    <row r="81" spans="1:4">
      <c r="A81" s="75" t="s">
        <v>426</v>
      </c>
      <c r="B81" s="75" t="s">
        <v>418</v>
      </c>
      <c r="C81" s="75" t="s">
        <v>164</v>
      </c>
      <c r="D81" s="77" t="s">
        <v>427</v>
      </c>
    </row>
    <row r="82" spans="1:4">
      <c r="A82" s="3" t="s">
        <v>428</v>
      </c>
      <c r="B82" s="4" t="s">
        <v>418</v>
      </c>
      <c r="C82" s="4" t="s">
        <v>164</v>
      </c>
      <c r="D82" s="63" t="s">
        <v>429</v>
      </c>
    </row>
    <row r="83" spans="1:4">
      <c r="A83" s="78" t="s">
        <v>430</v>
      </c>
      <c r="B83" s="75" t="s">
        <v>418</v>
      </c>
      <c r="C83" s="75" t="s">
        <v>164</v>
      </c>
      <c r="D83" s="77" t="s">
        <v>431</v>
      </c>
    </row>
    <row r="84" spans="1:4">
      <c r="A84" s="3" t="s">
        <v>432</v>
      </c>
      <c r="B84" s="4" t="s">
        <v>418</v>
      </c>
      <c r="C84" s="4" t="s">
        <v>164</v>
      </c>
      <c r="D84" s="63" t="s">
        <v>433</v>
      </c>
    </row>
    <row r="85" spans="1:4">
      <c r="A85" s="75" t="s">
        <v>434</v>
      </c>
      <c r="B85" s="75" t="s">
        <v>418</v>
      </c>
      <c r="C85" s="75" t="s">
        <v>164</v>
      </c>
      <c r="D85" s="76" t="s">
        <v>435</v>
      </c>
    </row>
    <row r="86" spans="1:4">
      <c r="A86" s="3" t="s">
        <v>436</v>
      </c>
      <c r="B86" s="4" t="s">
        <v>418</v>
      </c>
      <c r="C86" s="4" t="s">
        <v>164</v>
      </c>
      <c r="D86" s="60" t="s">
        <v>437</v>
      </c>
    </row>
    <row r="87" spans="1:4">
      <c r="A87" s="75" t="s">
        <v>438</v>
      </c>
      <c r="B87" s="75" t="s">
        <v>418</v>
      </c>
      <c r="C87" s="75" t="s">
        <v>164</v>
      </c>
      <c r="D87" s="76" t="s">
        <v>439</v>
      </c>
    </row>
    <row r="88" spans="1:4">
      <c r="A88" s="3" t="s">
        <v>440</v>
      </c>
      <c r="B88" s="4" t="s">
        <v>418</v>
      </c>
      <c r="C88" s="4" t="s">
        <v>164</v>
      </c>
      <c r="D88" s="60" t="s">
        <v>441</v>
      </c>
    </row>
    <row r="89" spans="1:4">
      <c r="A89" s="75" t="s">
        <v>442</v>
      </c>
      <c r="B89" s="75" t="s">
        <v>418</v>
      </c>
      <c r="C89" s="75" t="s">
        <v>164</v>
      </c>
      <c r="D89" s="76" t="s">
        <v>443</v>
      </c>
    </row>
    <row r="90" spans="1:4">
      <c r="A90" s="3" t="s">
        <v>444</v>
      </c>
      <c r="B90" s="4" t="s">
        <v>445</v>
      </c>
      <c r="C90" s="4" t="s">
        <v>3</v>
      </c>
      <c r="D90" s="60" t="s">
        <v>446</v>
      </c>
    </row>
    <row r="91" spans="1:4">
      <c r="A91" s="75" t="s">
        <v>447</v>
      </c>
      <c r="B91" s="75" t="s">
        <v>445</v>
      </c>
      <c r="C91" s="75" t="s">
        <v>3</v>
      </c>
      <c r="D91" s="76" t="s">
        <v>448</v>
      </c>
    </row>
    <row r="92" spans="1:4">
      <c r="A92" s="3" t="s">
        <v>449</v>
      </c>
      <c r="B92" s="4" t="s">
        <v>445</v>
      </c>
      <c r="C92" s="97" t="s">
        <v>699</v>
      </c>
      <c r="D92" s="60" t="s">
        <v>450</v>
      </c>
    </row>
    <row r="93" spans="1:4">
      <c r="A93" s="75" t="s">
        <v>451</v>
      </c>
      <c r="B93" s="75" t="s">
        <v>452</v>
      </c>
      <c r="C93" s="75" t="s">
        <v>163</v>
      </c>
      <c r="D93" s="76" t="s">
        <v>453</v>
      </c>
    </row>
    <row r="94" spans="1:4">
      <c r="A94" s="3" t="s">
        <v>454</v>
      </c>
      <c r="B94" s="4" t="s">
        <v>452</v>
      </c>
      <c r="C94" s="4" t="s">
        <v>163</v>
      </c>
      <c r="D94" s="60" t="s">
        <v>455</v>
      </c>
    </row>
    <row r="95" spans="1:4">
      <c r="A95" s="75" t="s">
        <v>456</v>
      </c>
      <c r="B95" s="75" t="s">
        <v>452</v>
      </c>
      <c r="C95" s="75" t="s">
        <v>163</v>
      </c>
      <c r="D95" s="76" t="s">
        <v>457</v>
      </c>
    </row>
    <row r="96" spans="1:4">
      <c r="A96" s="3" t="s">
        <v>458</v>
      </c>
      <c r="B96" s="4" t="s">
        <v>459</v>
      </c>
      <c r="C96" s="4" t="s">
        <v>164</v>
      </c>
      <c r="D96" s="63" t="s">
        <v>460</v>
      </c>
    </row>
    <row r="97" spans="1:4">
      <c r="A97" s="75" t="s">
        <v>461</v>
      </c>
      <c r="B97" s="75" t="s">
        <v>459</v>
      </c>
      <c r="C97" s="75" t="s">
        <v>164</v>
      </c>
      <c r="D97" s="76" t="s">
        <v>462</v>
      </c>
    </row>
    <row r="98" spans="1:4">
      <c r="A98" s="3" t="s">
        <v>463</v>
      </c>
      <c r="B98" s="4" t="s">
        <v>459</v>
      </c>
      <c r="C98" s="4" t="s">
        <v>164</v>
      </c>
      <c r="D98" s="60" t="s">
        <v>464</v>
      </c>
    </row>
    <row r="99" spans="1:4">
      <c r="A99" s="78" t="s">
        <v>770</v>
      </c>
      <c r="B99" s="78" t="s">
        <v>771</v>
      </c>
      <c r="C99" s="78" t="s">
        <v>772</v>
      </c>
      <c r="D99" s="60"/>
    </row>
    <row r="100" spans="1:4">
      <c r="A100" s="3" t="s">
        <v>752</v>
      </c>
      <c r="B100" s="4" t="s">
        <v>465</v>
      </c>
      <c r="C100" s="4" t="s">
        <v>0</v>
      </c>
      <c r="D100" s="76"/>
    </row>
    <row r="101" spans="1:4">
      <c r="A101" s="75" t="s">
        <v>753</v>
      </c>
      <c r="B101" s="75" t="s">
        <v>465</v>
      </c>
      <c r="C101" s="75" t="s">
        <v>0</v>
      </c>
      <c r="D101" s="63"/>
    </row>
    <row r="102" spans="1:4">
      <c r="A102" s="3" t="s">
        <v>754</v>
      </c>
      <c r="B102" s="4" t="s">
        <v>465</v>
      </c>
      <c r="C102" s="4" t="s">
        <v>0</v>
      </c>
      <c r="D102" s="76"/>
    </row>
    <row r="103" spans="1:4">
      <c r="A103" s="75" t="s">
        <v>755</v>
      </c>
      <c r="B103" s="75" t="s">
        <v>465</v>
      </c>
      <c r="C103" s="75" t="s">
        <v>0</v>
      </c>
      <c r="D103" s="60"/>
    </row>
    <row r="104" spans="1:4">
      <c r="A104" s="3" t="s">
        <v>756</v>
      </c>
      <c r="B104" s="4" t="s">
        <v>465</v>
      </c>
      <c r="C104" s="4" t="s">
        <v>0</v>
      </c>
      <c r="D104" s="77"/>
    </row>
    <row r="105" spans="1:4">
      <c r="A105" s="75" t="s">
        <v>757</v>
      </c>
      <c r="B105" s="75" t="s">
        <v>465</v>
      </c>
      <c r="C105" s="75" t="s">
        <v>0</v>
      </c>
      <c r="D105" s="60"/>
    </row>
    <row r="106" spans="1:4">
      <c r="A106" s="3" t="s">
        <v>758</v>
      </c>
      <c r="B106" s="4" t="s">
        <v>465</v>
      </c>
      <c r="C106" s="4" t="s">
        <v>0</v>
      </c>
      <c r="D106" s="76"/>
    </row>
    <row r="107" spans="1:4">
      <c r="A107" s="75" t="s">
        <v>759</v>
      </c>
      <c r="B107" s="75" t="s">
        <v>465</v>
      </c>
      <c r="C107" s="75" t="s">
        <v>0</v>
      </c>
      <c r="D107" s="60"/>
    </row>
    <row r="108" spans="1:4">
      <c r="A108" s="3" t="s">
        <v>762</v>
      </c>
      <c r="B108" s="4" t="s">
        <v>768</v>
      </c>
      <c r="C108" s="4" t="s">
        <v>769</v>
      </c>
      <c r="D108" s="60"/>
    </row>
    <row r="109" spans="1:4">
      <c r="A109" s="75" t="s">
        <v>763</v>
      </c>
      <c r="B109" s="75" t="s">
        <v>768</v>
      </c>
      <c r="C109" s="75" t="s">
        <v>769</v>
      </c>
      <c r="D109" s="60"/>
    </row>
    <row r="110" spans="1:4">
      <c r="A110" s="3" t="s">
        <v>764</v>
      </c>
      <c r="B110" s="4" t="s">
        <v>768</v>
      </c>
      <c r="C110" s="4" t="s">
        <v>769</v>
      </c>
      <c r="D110" s="60"/>
    </row>
    <row r="111" spans="1:4">
      <c r="A111" s="75" t="s">
        <v>765</v>
      </c>
      <c r="B111" s="75" t="s">
        <v>767</v>
      </c>
      <c r="C111" s="75" t="s">
        <v>0</v>
      </c>
      <c r="D111" s="76"/>
    </row>
    <row r="112" spans="1:4">
      <c r="A112" s="3" t="s">
        <v>766</v>
      </c>
      <c r="B112" s="4" t="s">
        <v>767</v>
      </c>
      <c r="C112" s="4" t="s">
        <v>0</v>
      </c>
      <c r="D112" s="60"/>
    </row>
    <row r="113" spans="1:4">
      <c r="A113" s="75" t="s">
        <v>466</v>
      </c>
      <c r="B113" s="75" t="s">
        <v>467</v>
      </c>
      <c r="C113" s="75" t="s">
        <v>0</v>
      </c>
      <c r="D113" s="76"/>
    </row>
    <row r="114" spans="1:4">
      <c r="A114" s="3" t="s">
        <v>468</v>
      </c>
      <c r="B114" s="4" t="s">
        <v>467</v>
      </c>
      <c r="C114" s="4" t="s">
        <v>0</v>
      </c>
      <c r="D114" s="60"/>
    </row>
    <row r="115" spans="1:4">
      <c r="A115" s="75" t="s">
        <v>469</v>
      </c>
      <c r="B115" s="75" t="s">
        <v>467</v>
      </c>
      <c r="C115" s="75" t="s">
        <v>0</v>
      </c>
      <c r="D115" s="76"/>
    </row>
    <row r="116" spans="1:4">
      <c r="A116" s="3" t="s">
        <v>470</v>
      </c>
      <c r="B116" s="4" t="s">
        <v>467</v>
      </c>
      <c r="C116" s="4" t="s">
        <v>0</v>
      </c>
      <c r="D116" s="60"/>
    </row>
    <row r="117" spans="1:4">
      <c r="A117" s="75" t="s">
        <v>760</v>
      </c>
      <c r="B117" s="75" t="s">
        <v>467</v>
      </c>
      <c r="C117" s="75" t="s">
        <v>0</v>
      </c>
      <c r="D117" s="76"/>
    </row>
    <row r="118" spans="1:4">
      <c r="A118" s="3" t="s">
        <v>471</v>
      </c>
      <c r="B118" s="4" t="s">
        <v>467</v>
      </c>
      <c r="C118" s="4" t="s">
        <v>0</v>
      </c>
      <c r="D118" s="60"/>
    </row>
    <row r="119" spans="1:4">
      <c r="A119" s="75" t="s">
        <v>761</v>
      </c>
      <c r="B119" s="75" t="s">
        <v>467</v>
      </c>
      <c r="C119" s="75" t="s">
        <v>0</v>
      </c>
      <c r="D119" s="76"/>
    </row>
    <row r="120" spans="1:4">
      <c r="A120" s="3" t="s">
        <v>472</v>
      </c>
      <c r="B120" s="4" t="s">
        <v>473</v>
      </c>
      <c r="C120" s="4" t="s">
        <v>1</v>
      </c>
      <c r="D120" s="60" t="s">
        <v>474</v>
      </c>
    </row>
    <row r="121" spans="1:4">
      <c r="A121" s="75" t="s">
        <v>475</v>
      </c>
      <c r="B121" s="75" t="s">
        <v>473</v>
      </c>
      <c r="C121" s="75" t="s">
        <v>1</v>
      </c>
      <c r="D121" s="76" t="s">
        <v>476</v>
      </c>
    </row>
    <row r="123" spans="1:4">
      <c r="A123" t="s">
        <v>483</v>
      </c>
    </row>
    <row r="124" spans="1:4">
      <c r="A124" s="6" t="s">
        <v>484</v>
      </c>
      <c r="B124" s="6" t="s">
        <v>503</v>
      </c>
      <c r="C124" s="6" t="s">
        <v>226</v>
      </c>
    </row>
    <row r="125" spans="1:4">
      <c r="A125" s="6" t="s">
        <v>510</v>
      </c>
      <c r="B125" s="6">
        <v>2</v>
      </c>
      <c r="C125" s="6" t="s">
        <v>504</v>
      </c>
    </row>
    <row r="126" spans="1:4">
      <c r="A126" s="6" t="s">
        <v>505</v>
      </c>
      <c r="B126" s="6">
        <v>5</v>
      </c>
      <c r="C126" s="6" t="s">
        <v>705</v>
      </c>
    </row>
    <row r="127" spans="1:4">
      <c r="A127" s="6" t="s">
        <v>703</v>
      </c>
      <c r="B127" s="6">
        <v>5</v>
      </c>
      <c r="C127" s="6" t="s">
        <v>704</v>
      </c>
    </row>
    <row r="128" spans="1:4">
      <c r="A128" s="6" t="s">
        <v>485</v>
      </c>
      <c r="B128" s="6">
        <v>2</v>
      </c>
      <c r="C128" s="6" t="s">
        <v>486</v>
      </c>
    </row>
    <row r="129" spans="1:7">
      <c r="A129" s="6" t="s">
        <v>487</v>
      </c>
      <c r="B129" s="6">
        <v>2</v>
      </c>
      <c r="C129" s="6" t="s">
        <v>488</v>
      </c>
    </row>
    <row r="130" spans="1:7">
      <c r="A130" s="6" t="s">
        <v>489</v>
      </c>
      <c r="B130" s="6">
        <v>3</v>
      </c>
      <c r="C130" s="6" t="s">
        <v>525</v>
      </c>
    </row>
    <row r="131" spans="1:7">
      <c r="A131" s="6" t="s">
        <v>490</v>
      </c>
      <c r="B131" s="6">
        <v>5</v>
      </c>
      <c r="C131" s="6" t="s">
        <v>491</v>
      </c>
    </row>
    <row r="132" spans="1:7">
      <c r="A132" s="6" t="s">
        <v>492</v>
      </c>
      <c r="B132" s="6">
        <v>2</v>
      </c>
      <c r="C132" s="6" t="s">
        <v>493</v>
      </c>
    </row>
    <row r="133" spans="1:7">
      <c r="A133" s="6" t="s">
        <v>494</v>
      </c>
      <c r="B133" s="6">
        <v>7</v>
      </c>
      <c r="C133" s="6" t="s">
        <v>495</v>
      </c>
    </row>
    <row r="134" spans="1:7">
      <c r="A134" s="6" t="s">
        <v>496</v>
      </c>
      <c r="B134" s="6">
        <v>5</v>
      </c>
      <c r="C134" s="6" t="s">
        <v>506</v>
      </c>
    </row>
    <row r="135" spans="1:7">
      <c r="A135" s="6" t="s">
        <v>497</v>
      </c>
      <c r="B135" s="6">
        <v>5</v>
      </c>
      <c r="C135" s="6" t="s">
        <v>498</v>
      </c>
    </row>
    <row r="136" spans="1:7">
      <c r="A136" s="6" t="s">
        <v>499</v>
      </c>
      <c r="B136" s="6">
        <v>7</v>
      </c>
      <c r="C136" s="6" t="s">
        <v>518</v>
      </c>
    </row>
    <row r="137" spans="1:7">
      <c r="A137" s="6" t="s">
        <v>500</v>
      </c>
      <c r="B137" s="6">
        <v>5</v>
      </c>
      <c r="C137" s="6" t="s">
        <v>519</v>
      </c>
    </row>
    <row r="138" spans="1:7">
      <c r="A138" s="6" t="s">
        <v>507</v>
      </c>
      <c r="B138" s="6">
        <v>0</v>
      </c>
      <c r="C138" s="6" t="s">
        <v>520</v>
      </c>
    </row>
    <row r="139" spans="1:7">
      <c r="A139" s="6" t="s">
        <v>508</v>
      </c>
      <c r="B139" s="6">
        <v>0</v>
      </c>
      <c r="C139" s="6" t="s">
        <v>521</v>
      </c>
    </row>
    <row r="140" spans="1:7">
      <c r="A140" s="6" t="s">
        <v>509</v>
      </c>
      <c r="B140" s="6">
        <v>0</v>
      </c>
      <c r="C140" s="6" t="s">
        <v>522</v>
      </c>
    </row>
    <row r="141" spans="1:7">
      <c r="A141" s="6" t="s">
        <v>501</v>
      </c>
      <c r="B141" s="6">
        <v>3</v>
      </c>
      <c r="C141" s="6" t="s">
        <v>523</v>
      </c>
    </row>
    <row r="142" spans="1:7">
      <c r="A142" s="6" t="s">
        <v>502</v>
      </c>
      <c r="B142" s="6">
        <v>3</v>
      </c>
      <c r="C142" s="6" t="s">
        <v>524</v>
      </c>
    </row>
    <row r="144" spans="1:7">
      <c r="A144" s="92" t="s">
        <v>456</v>
      </c>
      <c r="B144" s="93"/>
      <c r="C144" s="94"/>
      <c r="D144" s="94"/>
      <c r="E144" s="94"/>
      <c r="F144" s="94"/>
      <c r="G144" s="94"/>
    </row>
    <row r="145" spans="1:7" s="1" customFormat="1">
      <c r="A145" s="96" t="s">
        <v>541</v>
      </c>
      <c r="B145" s="96" t="s">
        <v>542</v>
      </c>
      <c r="C145" s="96" t="s">
        <v>543</v>
      </c>
      <c r="D145" s="96" t="s">
        <v>544</v>
      </c>
      <c r="E145" s="96" t="s">
        <v>545</v>
      </c>
      <c r="F145" s="96" t="s">
        <v>546</v>
      </c>
      <c r="G145" s="96" t="s">
        <v>547</v>
      </c>
    </row>
    <row r="146" spans="1:7" s="1" customFormat="1" ht="14.25">
      <c r="A146" s="63" t="s">
        <v>548</v>
      </c>
      <c r="B146" s="63" t="s">
        <v>549</v>
      </c>
      <c r="C146" s="97">
        <v>1</v>
      </c>
      <c r="D146" s="97">
        <v>0</v>
      </c>
      <c r="E146" s="97">
        <v>0</v>
      </c>
      <c r="F146" s="98">
        <v>50000</v>
      </c>
      <c r="G146" s="63" t="s">
        <v>550</v>
      </c>
    </row>
    <row r="147" spans="1:7" s="1" customFormat="1" ht="14.25">
      <c r="A147" s="77" t="s">
        <v>551</v>
      </c>
      <c r="B147" s="77" t="s">
        <v>552</v>
      </c>
      <c r="C147" s="78">
        <v>1</v>
      </c>
      <c r="D147" s="78">
        <f>ROUND(入力用シート!$AJ$8/3,0)</f>
        <v>0</v>
      </c>
      <c r="E147" s="78">
        <v>0</v>
      </c>
      <c r="F147" s="99">
        <v>150000</v>
      </c>
      <c r="G147" s="77" t="s">
        <v>553</v>
      </c>
    </row>
    <row r="148" spans="1:7" s="1" customFormat="1" ht="14.25">
      <c r="A148" s="63" t="s">
        <v>554</v>
      </c>
      <c r="B148" s="63" t="s">
        <v>555</v>
      </c>
      <c r="C148" s="97">
        <v>1</v>
      </c>
      <c r="D148" s="78">
        <f>ROUND(入力用シート!$AJ$8/3,0)</f>
        <v>0</v>
      </c>
      <c r="E148" s="97">
        <v>0</v>
      </c>
      <c r="F148" s="98">
        <v>30000</v>
      </c>
      <c r="G148" s="63" t="s">
        <v>556</v>
      </c>
    </row>
    <row r="149" spans="1:7" s="1" customFormat="1" ht="14.25">
      <c r="A149" s="77" t="s">
        <v>557</v>
      </c>
      <c r="B149" s="77" t="s">
        <v>552</v>
      </c>
      <c r="C149" s="78">
        <v>1</v>
      </c>
      <c r="D149" s="78">
        <f>ROUND(入力用シート!$AJ$8/2,0)</f>
        <v>0</v>
      </c>
      <c r="E149" s="78">
        <v>1</v>
      </c>
      <c r="F149" s="99">
        <v>100000</v>
      </c>
      <c r="G149" s="77" t="s">
        <v>558</v>
      </c>
    </row>
    <row r="150" spans="1:7" s="1" customFormat="1" ht="14.25">
      <c r="A150" s="63" t="s">
        <v>559</v>
      </c>
      <c r="B150" s="63" t="s">
        <v>560</v>
      </c>
      <c r="C150" s="97">
        <v>-1</v>
      </c>
      <c r="D150" s="78">
        <f>ROUND(入力用シート!$AJ$8/3,0)</f>
        <v>0</v>
      </c>
      <c r="E150" s="97">
        <v>0</v>
      </c>
      <c r="F150" s="98">
        <v>20000</v>
      </c>
      <c r="G150" s="63" t="s">
        <v>561</v>
      </c>
    </row>
    <row r="151" spans="1:7" s="1" customFormat="1" ht="14.25">
      <c r="A151" s="77" t="s">
        <v>562</v>
      </c>
      <c r="B151" s="77" t="s">
        <v>563</v>
      </c>
      <c r="C151" s="78">
        <v>0</v>
      </c>
      <c r="D151" s="78">
        <f>ROUND(入力用シート!$AJ$8/3,0)</f>
        <v>0</v>
      </c>
      <c r="E151" s="78">
        <v>1</v>
      </c>
      <c r="F151" s="99">
        <v>50000</v>
      </c>
      <c r="G151" s="77" t="s">
        <v>564</v>
      </c>
    </row>
    <row r="152" spans="1:7" s="1" customFormat="1" ht="14.25">
      <c r="A152" s="63" t="s">
        <v>565</v>
      </c>
      <c r="B152" s="63" t="s">
        <v>566</v>
      </c>
      <c r="C152" s="97">
        <v>1</v>
      </c>
      <c r="D152" s="78">
        <f>ROUND(入力用シート!$AJ$8/3,0)</f>
        <v>0</v>
      </c>
      <c r="E152" s="97">
        <v>1</v>
      </c>
      <c r="F152" s="98">
        <v>30000</v>
      </c>
      <c r="G152" s="63" t="s">
        <v>567</v>
      </c>
    </row>
    <row r="153" spans="1:7" s="1" customFormat="1" ht="14.25">
      <c r="A153" s="77" t="s">
        <v>568</v>
      </c>
      <c r="B153" s="77" t="s">
        <v>552</v>
      </c>
      <c r="C153" s="78">
        <v>1</v>
      </c>
      <c r="D153" s="78">
        <f>ROUND(入力用シート!$AJ$8/2,0)</f>
        <v>0</v>
      </c>
      <c r="E153" s="78">
        <v>2</v>
      </c>
      <c r="F153" s="99">
        <v>80000</v>
      </c>
      <c r="G153" s="77" t="s">
        <v>569</v>
      </c>
    </row>
    <row r="154" spans="1:7" s="1" customFormat="1" ht="14.25">
      <c r="A154" s="63" t="s">
        <v>570</v>
      </c>
      <c r="B154" s="63" t="s">
        <v>571</v>
      </c>
      <c r="C154" s="97">
        <v>1</v>
      </c>
      <c r="D154" s="97">
        <v>0</v>
      </c>
      <c r="E154" s="97">
        <v>0</v>
      </c>
      <c r="F154" s="98">
        <v>10000</v>
      </c>
      <c r="G154" s="63" t="s">
        <v>572</v>
      </c>
    </row>
    <row r="155" spans="1:7" s="1" customFormat="1" ht="14.25">
      <c r="A155" s="77" t="s">
        <v>573</v>
      </c>
      <c r="B155" s="77" t="s">
        <v>574</v>
      </c>
      <c r="C155" s="78">
        <v>1</v>
      </c>
      <c r="D155" s="78">
        <v>0</v>
      </c>
      <c r="E155" s="78">
        <v>0</v>
      </c>
      <c r="F155" s="99">
        <v>5000</v>
      </c>
      <c r="G155" s="77" t="s">
        <v>575</v>
      </c>
    </row>
    <row r="156" spans="1:7" s="1" customFormat="1" ht="14.25">
      <c r="A156" s="63" t="s">
        <v>576</v>
      </c>
      <c r="B156" s="63" t="s">
        <v>577</v>
      </c>
      <c r="C156" s="97">
        <v>-1</v>
      </c>
      <c r="D156" s="78">
        <f>ROUND(入力用シート!$AJ$8/2,0)</f>
        <v>0</v>
      </c>
      <c r="E156" s="97">
        <v>0</v>
      </c>
      <c r="F156" s="98">
        <v>60000</v>
      </c>
      <c r="G156" s="63" t="s">
        <v>578</v>
      </c>
    </row>
    <row r="157" spans="1:7" s="1" customFormat="1" ht="14.25">
      <c r="A157" s="77" t="s">
        <v>579</v>
      </c>
      <c r="B157" s="77" t="s">
        <v>552</v>
      </c>
      <c r="C157" s="78">
        <v>0</v>
      </c>
      <c r="D157" s="78">
        <f>ROUND(入力用シート!$AJ$8/2,0)</f>
        <v>0</v>
      </c>
      <c r="E157" s="78">
        <v>0</v>
      </c>
      <c r="F157" s="99">
        <v>180000</v>
      </c>
      <c r="G157" s="77" t="s">
        <v>580</v>
      </c>
    </row>
    <row r="158" spans="1:7" s="1" customFormat="1" ht="14.25">
      <c r="A158" s="63" t="s">
        <v>581</v>
      </c>
      <c r="B158" s="63" t="s">
        <v>582</v>
      </c>
      <c r="C158" s="97">
        <v>0</v>
      </c>
      <c r="D158" s="100">
        <f>ROUND(入力用シート!$AQ$39/3,0)</f>
        <v>0</v>
      </c>
      <c r="E158" s="97">
        <v>1</v>
      </c>
      <c r="F158" s="98">
        <v>150000</v>
      </c>
      <c r="G158" s="63" t="s">
        <v>583</v>
      </c>
    </row>
    <row r="159" spans="1:7" s="1" customFormat="1" ht="14.25">
      <c r="A159" s="91" t="s">
        <v>584</v>
      </c>
      <c r="B159" s="91" t="s">
        <v>585</v>
      </c>
      <c r="C159" s="101">
        <v>0</v>
      </c>
      <c r="D159" s="100">
        <f>ROUND(入力用シート!$AQ$39/2,0)</f>
        <v>0</v>
      </c>
      <c r="E159" s="101">
        <v>3</v>
      </c>
      <c r="F159" s="102">
        <v>150000</v>
      </c>
      <c r="G159" s="91" t="s">
        <v>586</v>
      </c>
    </row>
    <row r="160" spans="1:7" s="1" customFormat="1" ht="14.25">
      <c r="A160" s="63" t="s">
        <v>587</v>
      </c>
      <c r="B160" s="63" t="s">
        <v>588</v>
      </c>
      <c r="C160" s="97">
        <v>0</v>
      </c>
      <c r="D160" s="97">
        <v>0</v>
      </c>
      <c r="E160" s="97">
        <v>1</v>
      </c>
      <c r="F160" s="98">
        <v>5000</v>
      </c>
      <c r="G160" s="63" t="s">
        <v>589</v>
      </c>
    </row>
    <row r="161" spans="1:7" s="1" customFormat="1" ht="14.25">
      <c r="A161" s="77" t="s">
        <v>590</v>
      </c>
      <c r="B161" s="77" t="s">
        <v>571</v>
      </c>
      <c r="C161" s="78">
        <v>0</v>
      </c>
      <c r="D161" s="78">
        <v>0</v>
      </c>
      <c r="E161" s="78">
        <v>1</v>
      </c>
      <c r="F161" s="99">
        <v>20000</v>
      </c>
      <c r="G161" s="77" t="s">
        <v>591</v>
      </c>
    </row>
    <row r="162" spans="1:7" s="1" customFormat="1" ht="14.25">
      <c r="A162" s="63" t="s">
        <v>592</v>
      </c>
      <c r="B162" s="63" t="s">
        <v>552</v>
      </c>
      <c r="C162" s="97">
        <v>-1</v>
      </c>
      <c r="D162" s="162">
        <f>入力用シート!$AJ$8</f>
        <v>0</v>
      </c>
      <c r="E162" s="97">
        <v>3</v>
      </c>
      <c r="F162" s="98">
        <v>200000</v>
      </c>
      <c r="G162" s="63" t="s">
        <v>593</v>
      </c>
    </row>
    <row r="163" spans="1:7" s="1" customFormat="1" ht="14.25">
      <c r="A163" s="77" t="s">
        <v>594</v>
      </c>
      <c r="B163" s="77" t="s">
        <v>585</v>
      </c>
      <c r="C163" s="78">
        <v>0</v>
      </c>
      <c r="D163" s="78">
        <v>0</v>
      </c>
      <c r="E163" s="78">
        <v>0</v>
      </c>
      <c r="F163" s="99">
        <v>30000</v>
      </c>
      <c r="G163" s="77" t="s">
        <v>595</v>
      </c>
    </row>
    <row r="164" spans="1:7" s="1" customFormat="1" ht="14.25">
      <c r="A164" s="63" t="s">
        <v>596</v>
      </c>
      <c r="B164" s="63" t="s">
        <v>597</v>
      </c>
      <c r="C164" s="97">
        <v>0</v>
      </c>
      <c r="D164" s="163">
        <f>入力用シート!$AQ$39</f>
        <v>0</v>
      </c>
      <c r="E164" s="97">
        <v>4</v>
      </c>
      <c r="F164" s="98">
        <v>1000000</v>
      </c>
      <c r="G164" s="63"/>
    </row>
    <row r="165" spans="1:7" s="1" customFormat="1" ht="14.25">
      <c r="A165" s="77" t="s">
        <v>598</v>
      </c>
      <c r="B165" s="77" t="s">
        <v>552</v>
      </c>
      <c r="C165" s="164">
        <v>0</v>
      </c>
      <c r="D165" s="166">
        <f>入力用シート!$AQ$39</f>
        <v>0</v>
      </c>
      <c r="E165" s="165">
        <v>4</v>
      </c>
      <c r="F165" s="99">
        <v>1000000</v>
      </c>
      <c r="G165" s="77"/>
    </row>
    <row r="166" spans="1:7" s="1" customFormat="1"/>
    <row r="167" spans="1:7" s="1" customFormat="1">
      <c r="A167" s="96" t="s">
        <v>599</v>
      </c>
      <c r="B167" s="93"/>
      <c r="C167" s="95"/>
      <c r="D167" s="95"/>
      <c r="E167" s="95"/>
      <c r="F167" s="95"/>
      <c r="G167" s="94"/>
    </row>
    <row r="168" spans="1:7" s="1" customFormat="1">
      <c r="A168" s="96" t="s">
        <v>600</v>
      </c>
      <c r="B168" s="96" t="s">
        <v>542</v>
      </c>
      <c r="C168" s="103" t="s">
        <v>601</v>
      </c>
      <c r="D168" s="103" t="s">
        <v>602</v>
      </c>
      <c r="E168" s="103" t="s">
        <v>545</v>
      </c>
      <c r="F168" s="103" t="s">
        <v>603</v>
      </c>
      <c r="G168" s="96" t="s">
        <v>604</v>
      </c>
    </row>
    <row r="169" spans="1:7" s="1" customFormat="1" ht="14.25">
      <c r="A169" s="63" t="s">
        <v>605</v>
      </c>
      <c r="B169" s="63" t="s">
        <v>606</v>
      </c>
      <c r="C169" s="97">
        <v>0</v>
      </c>
      <c r="D169" s="97">
        <v>0</v>
      </c>
      <c r="E169" s="97">
        <v>0</v>
      </c>
      <c r="F169" s="98">
        <v>100000</v>
      </c>
      <c r="G169" s="63" t="s">
        <v>607</v>
      </c>
    </row>
    <row r="170" spans="1:7" s="1" customFormat="1" ht="14.25">
      <c r="A170" s="77" t="s">
        <v>608</v>
      </c>
      <c r="B170" s="77" t="s">
        <v>609</v>
      </c>
      <c r="C170" s="78">
        <v>-1</v>
      </c>
      <c r="D170" s="101">
        <f>ROUND(入力用シート!$AQ$39/3,0)</f>
        <v>0</v>
      </c>
      <c r="E170" s="78">
        <v>1</v>
      </c>
      <c r="F170" s="99">
        <v>300000</v>
      </c>
      <c r="G170" s="77" t="s">
        <v>610</v>
      </c>
    </row>
    <row r="171" spans="1:7" s="1" customFormat="1" ht="14.25">
      <c r="A171" s="63" t="s">
        <v>611</v>
      </c>
      <c r="B171" s="63" t="s">
        <v>612</v>
      </c>
      <c r="C171" s="97">
        <v>-3</v>
      </c>
      <c r="D171" s="100">
        <f>ROUND(入力用シート!$AQ$39/2,0)</f>
        <v>0</v>
      </c>
      <c r="E171" s="97">
        <v>3</v>
      </c>
      <c r="F171" s="98">
        <v>700000</v>
      </c>
      <c r="G171" s="63" t="s">
        <v>613</v>
      </c>
    </row>
    <row r="172" spans="1:7" s="1" customFormat="1" ht="14.25">
      <c r="A172" s="77" t="s">
        <v>614</v>
      </c>
      <c r="B172" s="77" t="s">
        <v>615</v>
      </c>
      <c r="C172" s="78">
        <v>1</v>
      </c>
      <c r="D172" s="78">
        <v>0</v>
      </c>
      <c r="E172" s="78">
        <v>1</v>
      </c>
      <c r="F172" s="99">
        <v>20000</v>
      </c>
      <c r="G172" s="77" t="s">
        <v>616</v>
      </c>
    </row>
    <row r="173" spans="1:7" s="1" customFormat="1" ht="14.25">
      <c r="A173" s="104" t="s">
        <v>617</v>
      </c>
      <c r="B173" s="104" t="s">
        <v>618</v>
      </c>
      <c r="C173" s="5">
        <v>2</v>
      </c>
      <c r="D173" s="5">
        <v>0</v>
      </c>
      <c r="E173" s="5">
        <v>2</v>
      </c>
      <c r="F173" s="105">
        <v>50000</v>
      </c>
      <c r="G173" s="104" t="s">
        <v>617</v>
      </c>
    </row>
    <row r="174" spans="1:7" s="1" customFormat="1"/>
    <row r="193" spans="1:6" s="1" customFormat="1">
      <c r="A193" s="246"/>
      <c r="B193" s="246"/>
      <c r="C193" s="246"/>
      <c r="D193" s="246"/>
      <c r="E193" s="246"/>
      <c r="F193" s="246"/>
    </row>
    <row r="194" spans="1:6" s="1" customFormat="1">
      <c r="A194" s="247"/>
      <c r="B194" s="247"/>
      <c r="C194" s="247"/>
      <c r="D194" s="247"/>
      <c r="E194" s="247"/>
      <c r="F194" s="247"/>
    </row>
    <row r="195" spans="1:6" s="1" customFormat="1">
      <c r="A195" s="247"/>
      <c r="B195" s="247"/>
      <c r="C195" s="247"/>
      <c r="D195" s="247"/>
      <c r="E195" s="247"/>
      <c r="F195" s="247"/>
    </row>
    <row r="196" spans="1:6" s="1" customFormat="1">
      <c r="A196" s="247"/>
      <c r="B196" s="247"/>
      <c r="C196" s="247"/>
      <c r="D196" s="247"/>
      <c r="E196" s="247"/>
      <c r="F196" s="247"/>
    </row>
    <row r="197" spans="1:6" s="1" customFormat="1">
      <c r="A197" s="247"/>
      <c r="B197" s="247"/>
      <c r="C197" s="247"/>
      <c r="D197" s="247"/>
      <c r="E197" s="247"/>
      <c r="F197" s="247"/>
    </row>
    <row r="198" spans="1:6">
      <c r="A198" s="247"/>
      <c r="B198" s="247"/>
      <c r="C198" s="247"/>
      <c r="D198" s="247"/>
      <c r="E198" s="247"/>
      <c r="F198" s="247"/>
    </row>
    <row r="199" spans="1:6">
      <c r="A199" s="247"/>
      <c r="B199" s="247"/>
      <c r="C199" s="247"/>
      <c r="D199" s="247"/>
      <c r="E199" s="247"/>
      <c r="F199" s="247"/>
    </row>
    <row r="200" spans="1:6">
      <c r="A200" s="247"/>
      <c r="B200" s="247"/>
      <c r="C200" s="247"/>
      <c r="D200" s="247"/>
      <c r="E200" s="247"/>
      <c r="F200" s="247"/>
    </row>
    <row r="201" spans="1:6">
      <c r="A201" s="247"/>
      <c r="B201" s="247"/>
      <c r="C201" s="247"/>
      <c r="D201" s="247"/>
      <c r="E201" s="247"/>
      <c r="F201" s="247"/>
    </row>
    <row r="202" spans="1:6">
      <c r="A202" s="247"/>
      <c r="B202" s="247"/>
      <c r="C202" s="247"/>
      <c r="D202" s="247"/>
      <c r="E202" s="247"/>
      <c r="F202" s="247"/>
    </row>
    <row r="203" spans="1:6">
      <c r="A203" s="247"/>
      <c r="B203" s="247"/>
      <c r="C203" s="247"/>
      <c r="D203" s="247"/>
      <c r="E203" s="247"/>
      <c r="F203" s="247"/>
    </row>
    <row r="204" spans="1:6">
      <c r="A204" s="247"/>
      <c r="B204" s="247"/>
      <c r="C204" s="247"/>
      <c r="D204" s="247"/>
      <c r="E204" s="247"/>
      <c r="F204" s="247"/>
    </row>
    <row r="205" spans="1:6">
      <c r="A205" s="247"/>
      <c r="B205" s="247"/>
      <c r="C205" s="247"/>
      <c r="D205" s="247"/>
      <c r="E205" s="247"/>
      <c r="F205" s="247"/>
    </row>
    <row r="206" spans="1:6">
      <c r="A206" s="247"/>
      <c r="B206" s="247"/>
      <c r="C206" s="247"/>
      <c r="D206" s="247"/>
      <c r="E206" s="247"/>
      <c r="F206" s="247"/>
    </row>
    <row r="207" spans="1:6">
      <c r="A207" s="247"/>
      <c r="B207" s="247"/>
      <c r="C207" s="247"/>
      <c r="D207" s="247"/>
      <c r="E207" s="247"/>
      <c r="F207" s="247"/>
    </row>
    <row r="208" spans="1:6">
      <c r="A208" s="247"/>
      <c r="B208" s="247"/>
      <c r="C208" s="247"/>
      <c r="D208" s="247"/>
      <c r="E208" s="247"/>
      <c r="F208" s="247"/>
    </row>
    <row r="209" spans="1:6">
      <c r="A209" s="247"/>
      <c r="B209" s="247"/>
      <c r="C209" s="247"/>
      <c r="D209" s="247"/>
      <c r="E209" s="247"/>
      <c r="F209" s="247"/>
    </row>
    <row r="210" spans="1:6">
      <c r="A210" s="247"/>
      <c r="B210" s="247"/>
      <c r="C210" s="247"/>
      <c r="D210" s="247"/>
      <c r="E210" s="247"/>
      <c r="F210" s="247"/>
    </row>
    <row r="211" spans="1:6">
      <c r="A211" s="247"/>
      <c r="B211" s="247"/>
      <c r="C211" s="247"/>
      <c r="D211" s="247"/>
      <c r="E211" s="247"/>
      <c r="F211" s="247"/>
    </row>
    <row r="212" spans="1:6">
      <c r="A212" s="247"/>
      <c r="B212" s="247"/>
      <c r="C212" s="247"/>
      <c r="D212" s="247"/>
      <c r="E212" s="247"/>
      <c r="F212" s="247"/>
    </row>
    <row r="213" spans="1:6">
      <c r="A213" s="247"/>
      <c r="B213" s="247"/>
      <c r="C213" s="247"/>
      <c r="D213" s="247"/>
      <c r="E213" s="247"/>
      <c r="F213" s="247"/>
    </row>
    <row r="214" spans="1:6">
      <c r="A214" s="247"/>
      <c r="B214" s="247"/>
      <c r="C214" s="247"/>
      <c r="D214" s="247"/>
      <c r="E214" s="247"/>
      <c r="F214" s="247"/>
    </row>
    <row r="215" spans="1:6">
      <c r="A215" s="247"/>
      <c r="B215" s="247"/>
      <c r="C215" s="247"/>
      <c r="D215" s="247"/>
      <c r="E215" s="247"/>
      <c r="F215" s="247"/>
    </row>
    <row r="216" spans="1:6">
      <c r="A216" s="247"/>
      <c r="B216" s="247"/>
      <c r="C216" s="247"/>
      <c r="D216" s="247"/>
      <c r="E216" s="247"/>
      <c r="F216" s="247"/>
    </row>
    <row r="217" spans="1:6">
      <c r="A217" s="247"/>
      <c r="B217" s="247"/>
      <c r="C217" s="247"/>
      <c r="D217" s="247"/>
      <c r="E217" s="247"/>
      <c r="F217" s="247"/>
    </row>
    <row r="218" spans="1:6">
      <c r="A218" s="247"/>
      <c r="B218" s="247"/>
      <c r="C218" s="247"/>
      <c r="D218" s="247"/>
      <c r="E218" s="247"/>
      <c r="F218" s="247"/>
    </row>
    <row r="219" spans="1:6">
      <c r="A219" s="247"/>
      <c r="B219" s="247"/>
      <c r="C219" s="247"/>
      <c r="D219" s="247"/>
      <c r="E219" s="247"/>
      <c r="F219" s="247"/>
    </row>
    <row r="220" spans="1:6">
      <c r="A220" s="247"/>
      <c r="B220" s="247"/>
      <c r="C220" s="247"/>
      <c r="D220" s="247"/>
      <c r="E220" s="247"/>
      <c r="F220" s="247"/>
    </row>
    <row r="221" spans="1:6">
      <c r="A221" s="247"/>
      <c r="B221" s="247"/>
      <c r="C221" s="247"/>
      <c r="D221" s="247"/>
      <c r="E221" s="247"/>
      <c r="F221" s="247"/>
    </row>
    <row r="222" spans="1:6">
      <c r="A222" s="247"/>
      <c r="B222" s="247"/>
      <c r="C222" s="247"/>
      <c r="D222" s="247"/>
      <c r="E222" s="247"/>
      <c r="F222" s="247"/>
    </row>
    <row r="223" spans="1:6">
      <c r="A223" s="247"/>
      <c r="B223" s="247"/>
      <c r="C223" s="247"/>
      <c r="D223" s="247"/>
      <c r="E223" s="247"/>
      <c r="F223" s="247"/>
    </row>
    <row r="224" spans="1:6">
      <c r="A224" s="247"/>
      <c r="B224" s="247"/>
      <c r="C224" s="247"/>
      <c r="D224" s="247"/>
      <c r="E224" s="247"/>
      <c r="F224" s="247"/>
    </row>
    <row r="225" spans="1:6">
      <c r="A225" s="247"/>
      <c r="B225" s="247"/>
      <c r="C225" s="247"/>
      <c r="D225" s="247"/>
      <c r="E225" s="247"/>
      <c r="F225" s="247"/>
    </row>
    <row r="226" spans="1:6">
      <c r="A226" s="247"/>
      <c r="B226" s="247"/>
      <c r="C226" s="247"/>
      <c r="D226" s="247"/>
      <c r="E226" s="247"/>
      <c r="F226" s="247"/>
    </row>
    <row r="227" spans="1:6">
      <c r="A227" s="247"/>
      <c r="B227" s="247"/>
      <c r="C227" s="247"/>
      <c r="D227" s="247"/>
      <c r="E227" s="247"/>
      <c r="F227" s="247"/>
    </row>
    <row r="228" spans="1:6">
      <c r="A228" s="247"/>
      <c r="B228" s="247"/>
      <c r="C228" s="247"/>
      <c r="D228" s="247"/>
      <c r="E228" s="247"/>
      <c r="F228" s="247"/>
    </row>
    <row r="229" spans="1:6">
      <c r="A229" s="247"/>
      <c r="B229" s="247"/>
      <c r="C229" s="247"/>
      <c r="D229" s="247"/>
      <c r="E229" s="247"/>
      <c r="F229" s="247"/>
    </row>
    <row r="230" spans="1:6">
      <c r="A230" s="247"/>
      <c r="B230" s="247"/>
      <c r="C230" s="247"/>
      <c r="D230" s="247"/>
      <c r="E230" s="247"/>
      <c r="F230" s="247"/>
    </row>
    <row r="231" spans="1:6">
      <c r="A231" s="247"/>
      <c r="B231" s="247"/>
      <c r="C231" s="247"/>
      <c r="D231" s="247"/>
      <c r="E231" s="247"/>
      <c r="F231" s="247"/>
    </row>
    <row r="232" spans="1:6">
      <c r="A232" s="247"/>
      <c r="B232" s="247"/>
      <c r="C232" s="247"/>
      <c r="D232" s="247"/>
      <c r="E232" s="247"/>
      <c r="F232" s="247"/>
    </row>
    <row r="233" spans="1:6">
      <c r="A233" s="247"/>
      <c r="B233" s="247"/>
      <c r="C233" s="247"/>
      <c r="D233" s="247"/>
      <c r="E233" s="247"/>
      <c r="F233" s="247"/>
    </row>
    <row r="234" spans="1:6">
      <c r="A234" s="247"/>
      <c r="B234" s="247"/>
      <c r="C234" s="247"/>
      <c r="D234" s="247"/>
      <c r="E234" s="247"/>
      <c r="F234" s="247"/>
    </row>
    <row r="235" spans="1:6">
      <c r="A235" s="247"/>
      <c r="B235" s="247"/>
      <c r="C235" s="247"/>
      <c r="D235" s="247"/>
      <c r="E235" s="247"/>
      <c r="F235" s="247"/>
    </row>
    <row r="236" spans="1:6">
      <c r="A236" s="247"/>
      <c r="B236" s="247"/>
      <c r="C236" s="247"/>
      <c r="D236" s="247"/>
      <c r="E236" s="247"/>
      <c r="F236" s="247"/>
    </row>
    <row r="237" spans="1:6">
      <c r="A237" s="247"/>
      <c r="B237" s="247"/>
      <c r="C237" s="247"/>
      <c r="D237" s="247"/>
      <c r="E237" s="247"/>
      <c r="F237" s="247"/>
    </row>
    <row r="238" spans="1:6">
      <c r="A238" s="247"/>
      <c r="B238" s="247"/>
      <c r="C238" s="247"/>
      <c r="D238" s="247"/>
      <c r="E238" s="247"/>
      <c r="F238" s="247"/>
    </row>
    <row r="239" spans="1:6">
      <c r="A239" s="247"/>
      <c r="B239" s="247"/>
      <c r="C239" s="247"/>
      <c r="D239" s="247"/>
      <c r="E239" s="247"/>
      <c r="F239" s="247"/>
    </row>
    <row r="240" spans="1:6">
      <c r="A240" s="247"/>
      <c r="B240" s="247"/>
      <c r="C240" s="247"/>
      <c r="D240" s="247"/>
      <c r="E240" s="247"/>
      <c r="F240" s="247"/>
    </row>
    <row r="241" spans="1:6">
      <c r="A241" s="247"/>
      <c r="B241" s="247"/>
      <c r="C241" s="247"/>
      <c r="D241" s="247"/>
      <c r="E241" s="247"/>
      <c r="F241" s="247"/>
    </row>
    <row r="242" spans="1:6">
      <c r="A242" s="247"/>
      <c r="B242" s="247"/>
      <c r="C242" s="247"/>
      <c r="D242" s="247"/>
      <c r="E242" s="247"/>
      <c r="F242" s="247"/>
    </row>
    <row r="243" spans="1:6">
      <c r="A243" s="247"/>
      <c r="B243" s="247"/>
      <c r="C243" s="247"/>
      <c r="D243" s="247"/>
      <c r="E243" s="247"/>
      <c r="F243" s="247"/>
    </row>
    <row r="244" spans="1:6">
      <c r="A244" s="247"/>
      <c r="B244" s="247"/>
      <c r="C244" s="247"/>
      <c r="D244" s="247"/>
      <c r="E244" s="247"/>
      <c r="F244" s="247"/>
    </row>
    <row r="245" spans="1:6">
      <c r="A245" s="247"/>
      <c r="B245" s="247"/>
      <c r="C245" s="247"/>
      <c r="D245" s="247"/>
      <c r="E245" s="247"/>
      <c r="F245" s="247"/>
    </row>
    <row r="246" spans="1:6">
      <c r="A246" s="247"/>
      <c r="B246" s="247"/>
      <c r="C246" s="247"/>
      <c r="D246" s="247"/>
      <c r="E246" s="247"/>
      <c r="F246" s="247"/>
    </row>
    <row r="247" spans="1:6">
      <c r="A247" s="247"/>
      <c r="B247" s="247"/>
      <c r="C247" s="247"/>
      <c r="D247" s="247"/>
      <c r="E247" s="247"/>
      <c r="F247" s="247"/>
    </row>
    <row r="248" spans="1:6">
      <c r="A248" s="247"/>
      <c r="B248" s="247"/>
      <c r="C248" s="247"/>
      <c r="D248" s="247"/>
      <c r="E248" s="247"/>
      <c r="F248" s="247"/>
    </row>
    <row r="249" spans="1:6">
      <c r="A249" s="247"/>
      <c r="B249" s="247"/>
      <c r="C249" s="247"/>
      <c r="D249" s="247"/>
      <c r="E249" s="247"/>
      <c r="F249" s="247"/>
    </row>
    <row r="250" spans="1:6">
      <c r="A250" s="247"/>
      <c r="B250" s="247"/>
      <c r="C250" s="247"/>
      <c r="D250" s="247"/>
      <c r="E250" s="247"/>
      <c r="F250" s="247"/>
    </row>
    <row r="251" spans="1:6">
      <c r="A251" s="247"/>
      <c r="B251" s="247"/>
      <c r="C251" s="247"/>
      <c r="D251" s="247"/>
      <c r="E251" s="247"/>
      <c r="F251" s="247"/>
    </row>
    <row r="252" spans="1:6">
      <c r="A252" s="247"/>
      <c r="B252" s="247"/>
      <c r="C252" s="247"/>
      <c r="D252" s="247"/>
      <c r="E252" s="247"/>
      <c r="F252" s="247"/>
    </row>
    <row r="253" spans="1:6">
      <c r="A253" s="247"/>
      <c r="B253" s="247"/>
      <c r="C253" s="247"/>
      <c r="D253" s="247"/>
      <c r="E253" s="247"/>
      <c r="F253" s="247"/>
    </row>
    <row r="254" spans="1:6">
      <c r="A254" s="247"/>
      <c r="B254" s="247"/>
      <c r="C254" s="247"/>
      <c r="D254" s="247"/>
      <c r="E254" s="247"/>
      <c r="F254" s="247"/>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入力用シート</vt:lpstr>
      <vt:lpstr>印刷用シート</vt:lpstr>
      <vt:lpstr>計算シート</vt:lpstr>
      <vt:lpstr>データシート</vt:lpstr>
      <vt:lpstr>印刷用シート!Print_Area</vt:lpstr>
      <vt:lpstr>入力用シート!Print_Area</vt:lpstr>
      <vt:lpstr>スキル名</vt:lpstr>
      <vt:lpstr>鎧系統</vt:lpstr>
      <vt:lpstr>盾系統</vt:lpstr>
      <vt:lpstr>神名</vt:lpstr>
      <vt:lpstr>世界観</vt:lpstr>
      <vt:lpstr>対立反応</vt:lpstr>
      <vt:lpstr>特殊能力名</vt:lpstr>
      <vt:lpstr>武器系統</vt:lpstr>
      <vt:lpstr>倫理観</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2013-03-07T05:25:06Z</dcterms:modified>
</cp:coreProperties>
</file>